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pars\Desktop\"/>
    </mc:Choice>
  </mc:AlternateContent>
  <bookViews>
    <workbookView xWindow="0" yWindow="0" windowWidth="26460" windowHeight="12360" tabRatio="920" activeTab="6"/>
  </bookViews>
  <sheets>
    <sheet name="9.pielikums" sheetId="193" r:id="rId1"/>
    <sheet name="10.pielikums" sheetId="194" r:id="rId2"/>
    <sheet name="11.pielikums" sheetId="195" r:id="rId3"/>
    <sheet name="12.pielikums" sheetId="196" r:id="rId4"/>
    <sheet name="13.pielikums" sheetId="197" r:id="rId5"/>
    <sheet name="15.pielikums" sheetId="198" r:id="rId6"/>
    <sheet name="17.pielikums" sheetId="200" r:id="rId7"/>
    <sheet name="18.pielikums" sheetId="201" r:id="rId8"/>
    <sheet name="19.pielikums" sheetId="202" r:id="rId9"/>
  </sheets>
  <definedNames>
    <definedName name="_xlnm.Print_Area" localSheetId="1">'10.pielikums'!$A$1:$U$32</definedName>
    <definedName name="_xlnm.Print_Area" localSheetId="3">'12.pielikums'!$A$1:$M$20</definedName>
    <definedName name="_xlnm.Print_Area" localSheetId="4">'13.pielikums'!$A$1:$M$19</definedName>
    <definedName name="_xlnm.Print_Area" localSheetId="0">'9.pielikums'!$A$1:$J$26</definedName>
  </definedNames>
  <calcPr calcId="152511"/>
</workbook>
</file>

<file path=xl/calcChain.xml><?xml version="1.0" encoding="utf-8"?>
<calcChain xmlns="http://schemas.openxmlformats.org/spreadsheetml/2006/main">
  <c r="D340" i="200" l="1"/>
  <c r="D336" i="200"/>
  <c r="D334" i="200"/>
  <c r="D333" i="200"/>
  <c r="D332" i="200"/>
  <c r="D330" i="200"/>
  <c r="D329" i="200"/>
  <c r="D328" i="200"/>
  <c r="D327" i="200"/>
  <c r="D326" i="200"/>
  <c r="D322" i="200"/>
  <c r="D321" i="200"/>
  <c r="D320" i="200"/>
  <c r="D311" i="200"/>
  <c r="D313" i="200"/>
  <c r="D310" i="200"/>
  <c r="D301" i="200"/>
  <c r="D296" i="200"/>
  <c r="D293" i="200"/>
  <c r="D295" i="200"/>
  <c r="D292" i="200"/>
  <c r="D287" i="200"/>
  <c r="D290" i="200"/>
  <c r="D282" i="200"/>
  <c r="D281" i="200"/>
  <c r="D273" i="200"/>
  <c r="D275" i="200"/>
  <c r="D271" i="200"/>
  <c r="D270" i="200"/>
  <c r="D266" i="200"/>
  <c r="D265" i="200"/>
  <c r="D260" i="200"/>
  <c r="D262" i="200"/>
  <c r="D259" i="200"/>
  <c r="D263" i="200"/>
  <c r="D255" i="200"/>
  <c r="D253" i="200"/>
  <c r="D254" i="200"/>
  <c r="D247" i="200"/>
  <c r="D238" i="200"/>
  <c r="D235" i="200"/>
  <c r="D226" i="200"/>
  <c r="D234" i="200"/>
  <c r="D225" i="200"/>
  <c r="D224" i="200"/>
  <c r="D223" i="200"/>
  <c r="D222" i="200"/>
  <c r="D221" i="200"/>
  <c r="D220" i="200"/>
  <c r="D218" i="200"/>
  <c r="D215" i="200"/>
  <c r="D214" i="200"/>
  <c r="D206" i="200"/>
  <c r="D205" i="200"/>
  <c r="D203" i="200"/>
  <c r="D202" i="200"/>
  <c r="D200" i="200"/>
  <c r="D196" i="200"/>
  <c r="D195" i="200"/>
  <c r="D182" i="200"/>
  <c r="D152" i="200"/>
  <c r="D181" i="200"/>
  <c r="D180" i="200"/>
  <c r="D177" i="200"/>
  <c r="D176" i="200"/>
  <c r="D163" i="200"/>
  <c r="D159" i="200"/>
  <c r="D155" i="200"/>
  <c r="D153" i="200"/>
  <c r="D146" i="200"/>
  <c r="D139" i="200"/>
  <c r="D138" i="200"/>
  <c r="D136" i="200"/>
  <c r="D135" i="200"/>
  <c r="D134" i="200"/>
  <c r="D132" i="200"/>
  <c r="D130" i="200"/>
  <c r="D125" i="200"/>
  <c r="D124" i="200"/>
  <c r="D123" i="200"/>
  <c r="D119" i="200"/>
  <c r="D118" i="200"/>
  <c r="D117" i="200"/>
  <c r="D115" i="200"/>
  <c r="D114" i="200"/>
  <c r="D112" i="200"/>
  <c r="D116" i="200"/>
  <c r="D109" i="200"/>
  <c r="D110" i="200"/>
  <c r="D108" i="200"/>
  <c r="D106" i="200"/>
  <c r="D105" i="200"/>
  <c r="D103" i="200"/>
  <c r="D102" i="200"/>
  <c r="D101" i="200"/>
  <c r="D100" i="200"/>
  <c r="D89" i="200"/>
  <c r="D93" i="200"/>
  <c r="D94" i="200"/>
  <c r="D88" i="200"/>
  <c r="D86" i="200"/>
  <c r="D85" i="200"/>
  <c r="D84" i="200"/>
  <c r="D76" i="200"/>
  <c r="D74" i="200"/>
  <c r="D73" i="200"/>
  <c r="D72" i="200"/>
  <c r="D68" i="200"/>
  <c r="D69" i="200"/>
  <c r="D64" i="200"/>
  <c r="D65" i="200"/>
  <c r="D62" i="200"/>
  <c r="D61" i="200"/>
  <c r="D53" i="200"/>
  <c r="D52" i="200"/>
  <c r="D55" i="200"/>
  <c r="D51" i="200"/>
  <c r="D49" i="200"/>
  <c r="D48" i="200"/>
  <c r="D47" i="200"/>
  <c r="D50" i="200"/>
  <c r="D44" i="200"/>
  <c r="D43" i="200"/>
  <c r="D42" i="200"/>
  <c r="D41" i="200"/>
  <c r="D39" i="200"/>
  <c r="D38" i="200"/>
  <c r="D37" i="200"/>
  <c r="D36" i="200"/>
  <c r="D35" i="200"/>
  <c r="D34" i="200"/>
  <c r="D33" i="200"/>
  <c r="D32" i="200"/>
  <c r="D29" i="200"/>
  <c r="D17" i="200"/>
  <c r="D19" i="200"/>
  <c r="A7" i="200"/>
  <c r="A6" i="200"/>
  <c r="A8" i="200"/>
  <c r="A9" i="200"/>
  <c r="A12" i="202"/>
  <c r="AS54" i="198"/>
  <c r="AW54" i="198"/>
  <c r="AR54" i="198"/>
  <c r="AV54" i="198"/>
  <c r="AQ54" i="198"/>
  <c r="AU54" i="198"/>
  <c r="AS53" i="198"/>
  <c r="AW53" i="198"/>
  <c r="AQ53" i="198"/>
  <c r="AU53" i="198"/>
  <c r="AP52" i="198"/>
  <c r="AT52" i="198"/>
  <c r="AX52" i="198"/>
  <c r="AO52" i="198"/>
  <c r="AN52" i="198"/>
  <c r="AN53" i="198"/>
  <c r="AP53" i="198"/>
  <c r="AP54" i="198"/>
  <c r="AM52" i="198"/>
  <c r="AP72" i="198"/>
  <c r="AJ52" i="198"/>
  <c r="AI52" i="198"/>
  <c r="AS52" i="198"/>
  <c r="AW52" i="198"/>
  <c r="AH52" i="198"/>
  <c r="AH53" i="198"/>
  <c r="AJ53" i="198"/>
  <c r="AR52" i="198"/>
  <c r="AG52" i="198"/>
  <c r="AQ52" i="198"/>
  <c r="AT72" i="198"/>
  <c r="AF52" i="198"/>
  <c r="AE52" i="198"/>
  <c r="AD52" i="198"/>
  <c r="AV52" i="198"/>
  <c r="AD53" i="198"/>
  <c r="AF53" i="198"/>
  <c r="AC52" i="198"/>
  <c r="AF72" i="198"/>
  <c r="AB52" i="198"/>
  <c r="T26" i="194"/>
  <c r="S26" i="194"/>
  <c r="Q26" i="194"/>
  <c r="P26" i="194"/>
  <c r="N26" i="194"/>
  <c r="M26" i="194"/>
  <c r="K26" i="194"/>
  <c r="J26" i="194"/>
  <c r="H26" i="194"/>
  <c r="G26" i="194"/>
  <c r="E26" i="194"/>
  <c r="D26" i="194"/>
  <c r="B26" i="194"/>
  <c r="AU52" i="198"/>
  <c r="AX72" i="198"/>
  <c r="AF54" i="198"/>
  <c r="AT53" i="198"/>
  <c r="AX53" i="198"/>
  <c r="AJ54" i="198"/>
  <c r="AP71" i="198"/>
  <c r="AP70" i="198"/>
  <c r="AP73" i="198"/>
  <c r="AR53" i="198"/>
  <c r="AV53" i="198"/>
  <c r="AJ72" i="198"/>
  <c r="AF71" i="198"/>
  <c r="AF70" i="198"/>
  <c r="AF73" i="198"/>
  <c r="AP74" i="198"/>
  <c r="AP75" i="198"/>
  <c r="AT54" i="198"/>
  <c r="AJ71" i="198"/>
  <c r="AJ70" i="198"/>
  <c r="AJ73" i="198"/>
  <c r="AF74" i="198"/>
  <c r="AF75" i="198"/>
  <c r="Z12" i="198"/>
  <c r="AT70" i="198"/>
  <c r="AT71" i="198"/>
  <c r="AT73" i="198"/>
  <c r="AX54" i="198"/>
  <c r="AJ74" i="198"/>
  <c r="AJ75" i="198"/>
  <c r="AX71" i="198"/>
  <c r="AX70" i="198"/>
  <c r="AX73" i="198"/>
  <c r="AT74" i="198"/>
  <c r="AT75" i="198"/>
  <c r="AX74" i="198"/>
  <c r="AX75" i="198"/>
  <c r="D312" i="200"/>
  <c r="D297" i="200"/>
  <c r="D288" i="200"/>
  <c r="D294" i="200"/>
  <c r="D298" i="200"/>
  <c r="D299" i="200"/>
  <c r="D277" i="200"/>
  <c r="D90" i="200"/>
  <c r="D278" i="200"/>
  <c r="D279" i="200"/>
  <c r="D280" i="200"/>
  <c r="D315" i="200"/>
  <c r="D316" i="200"/>
  <c r="D317" i="200"/>
  <c r="D314" i="200"/>
  <c r="D261" i="200"/>
</calcChain>
</file>

<file path=xl/sharedStrings.xml><?xml version="1.0" encoding="utf-8"?>
<sst xmlns="http://schemas.openxmlformats.org/spreadsheetml/2006/main" count="1156" uniqueCount="658">
  <si>
    <t>Kopā</t>
  </si>
  <si>
    <t>m</t>
  </si>
  <si>
    <t>Daudzums</t>
  </si>
  <si>
    <t>gb</t>
  </si>
  <si>
    <t>Darba nosaukums</t>
  </si>
  <si>
    <t>Pretendents:</t>
  </si>
  <si>
    <t>Parakstītāja amats, vārds, uzvārds:</t>
  </si>
  <si>
    <t>Paraksts:</t>
  </si>
  <si>
    <t>Datums:</t>
  </si>
  <si>
    <t>Līgums Nr.___ no_______</t>
  </si>
  <si>
    <t>Loga veids</t>
  </si>
  <si>
    <t xml:space="preserve">Loga maiņas  izmaksas </t>
  </si>
  <si>
    <t>Skaits</t>
  </si>
  <si>
    <t xml:space="preserve">Izmaksas kopā bez PVN </t>
  </si>
  <si>
    <t xml:space="preserve">PVN </t>
  </si>
  <si>
    <t xml:space="preserve">Izmaksas kopā ar PVN </t>
  </si>
  <si>
    <t>L-1</t>
  </si>
  <si>
    <t>L-2</t>
  </si>
  <si>
    <t>…</t>
  </si>
  <si>
    <t>Sastādīja: _____________________</t>
  </si>
  <si>
    <t xml:space="preserve">Sertifikāta Nr. </t>
  </si>
  <si>
    <t xml:space="preserve">Pārbaudīja: ______________________ </t>
  </si>
  <si>
    <t>datums</t>
  </si>
  <si>
    <t>Loga apzīmējums (L-1,L-2,…………………………………….)</t>
  </si>
  <si>
    <t>Dzīvokļa Nr.</t>
  </si>
  <si>
    <t>Izmaksas dzīvoklim kopā</t>
  </si>
  <si>
    <t>Izmaksas ar PVN</t>
  </si>
  <si>
    <t xml:space="preserve">Objekta nosaukums: </t>
  </si>
  <si>
    <t xml:space="preserve">Izpildītājs:                </t>
  </si>
  <si>
    <t>Dzīvokļu logu nomaiņa</t>
  </si>
  <si>
    <t>Loga apzīmējums (L-1,L-2,……………………………………..)</t>
  </si>
  <si>
    <t>Īpašnieka/pilnvarotās personas vārds uzvārds, paraksts par to, ka piekrīt logu nomaiņai dzīvoklī</t>
  </si>
  <si>
    <t>Dzīvokļu logu nomaiņa un iekšējo logu aiļu apdare</t>
  </si>
  <si>
    <t>Loga apzīmējums (L-1,L-2,………………………………...)</t>
  </si>
  <si>
    <t>Īpašnieka/pilnvarotās personas vārds uzvārds, paraksts par to, ka nav pretenzijas par logu iebūvi un iekšējo logu aiļu apdari</t>
  </si>
  <si>
    <t>Būvuzraugs</t>
  </si>
  <si>
    <t>paraksts, vārds, uzvārds, datums</t>
  </si>
  <si>
    <t>Pasūtītājs:</t>
  </si>
  <si>
    <t>Nosaukums</t>
  </si>
  <si>
    <t>Reģistrācijas Nr.</t>
  </si>
  <si>
    <t>Juridiskā adrese</t>
  </si>
  <si>
    <t>Būvniecīgas līguma Nr.:</t>
  </si>
  <si>
    <t>Numurs</t>
  </si>
  <si>
    <t>Izpildītājs:</t>
  </si>
  <si>
    <t>Objekts:</t>
  </si>
  <si>
    <t>Līguma summa</t>
  </si>
  <si>
    <t>Objekta adrese:</t>
  </si>
  <si>
    <t>Iela, mājas Nr. vai nosaukums</t>
  </si>
  <si>
    <t>Pilsēta/ pagasts</t>
  </si>
  <si>
    <t>Novads/Republikas nozīmes pilsēta</t>
  </si>
  <si>
    <t>Pasta indekss</t>
  </si>
  <si>
    <t>Atskaites periods</t>
  </si>
  <si>
    <t>Gads</t>
  </si>
  <si>
    <t>Mēnesis</t>
  </si>
  <si>
    <t>`</t>
  </si>
  <si>
    <t>Nr. p.k</t>
  </si>
  <si>
    <t>Mērvienība</t>
  </si>
  <si>
    <t>Vienības izmaksas</t>
  </si>
  <si>
    <t>Kopā uz visu apjomu</t>
  </si>
  <si>
    <t>Izpildīts iepriekšējā periodā</t>
  </si>
  <si>
    <t>Izpildīts atskaites periodā</t>
  </si>
  <si>
    <t>Izpildīts kopā no darbu sākuma</t>
  </si>
  <si>
    <t>Atlikums uz atskaites perioda beigām</t>
  </si>
  <si>
    <t>A-attiecināms;      N -neattiecināms</t>
  </si>
  <si>
    <t>Laika norma c/h</t>
  </si>
  <si>
    <t>darba samaksas likme EUR/h</t>
  </si>
  <si>
    <t>Darba alga EUR</t>
  </si>
  <si>
    <t>materiāli EUR</t>
  </si>
  <si>
    <t>mehānismi EUR</t>
  </si>
  <si>
    <t>kopā EUR</t>
  </si>
  <si>
    <t xml:space="preserve"> darbietilpība c/h </t>
  </si>
  <si>
    <t>Materiāli EUR</t>
  </si>
  <si>
    <t xml:space="preserve">Mehānismi EUR </t>
  </si>
  <si>
    <t>Summa EUR</t>
  </si>
  <si>
    <t>Mehānismi EUR</t>
  </si>
  <si>
    <t>Izmaksas kopā, EUR</t>
  </si>
  <si>
    <t>%</t>
  </si>
  <si>
    <t>N</t>
  </si>
  <si>
    <t>A</t>
  </si>
  <si>
    <t>Kopā tiešās izmaksas</t>
  </si>
  <si>
    <t>Materiālu, grunts apmaiņas un būvgružu transporta izdevumi</t>
  </si>
  <si>
    <t>Tiešās izmaksas kopā</t>
  </si>
  <si>
    <t>Attiecināmā daļa ( tiešās +pieskaitāmās)</t>
  </si>
  <si>
    <t>Virsizdevumi</t>
  </si>
  <si>
    <t>Peļņa</t>
  </si>
  <si>
    <t>Darba devēja sociālais nodoklis</t>
  </si>
  <si>
    <t>PVN</t>
  </si>
  <si>
    <t>Pavisam kopā</t>
  </si>
  <si>
    <t>Neattiecināmā daļa ( tiešās +pieskaitāmās)</t>
  </si>
  <si>
    <t>KOPĀ (tiešās+pieskaitāmās)</t>
  </si>
  <si>
    <t>Saņemtais avanss, %</t>
  </si>
  <si>
    <t>Saņemtais avanss, EUR</t>
  </si>
  <si>
    <t>Aizturētais maksājums</t>
  </si>
  <si>
    <t>Samaksai</t>
  </si>
  <si>
    <t>Apmaksājumā summa, EUR</t>
  </si>
  <si>
    <t>Būvuzrauga Vārds Uzvārds būvprakses sertifikāta Nr.</t>
  </si>
  <si>
    <t>Izpildītāja pārstāvis:</t>
  </si>
  <si>
    <t>Pasūtītāja pārstāvis:</t>
  </si>
  <si>
    <t>Vārds, uzvārds</t>
  </si>
  <si>
    <t>Amats</t>
  </si>
  <si>
    <t>Datums</t>
  </si>
  <si>
    <t>Vārds Uzvārds</t>
  </si>
  <si>
    <t>Nr.</t>
  </si>
  <si>
    <t>Lokālā tāme Nr.____</t>
  </si>
  <si>
    <t>______________________________________________________________________________________</t>
  </si>
  <si>
    <t>(Darba veids vai konstruktīvā elementa nosaukums)</t>
  </si>
  <si>
    <t>Tāme sastādīta: _____.gada ____.____________</t>
  </si>
  <si>
    <t>Nr. p.k.</t>
  </si>
  <si>
    <t>Darba</t>
  </si>
  <si>
    <t>nosaukums</t>
  </si>
  <si>
    <t>laika norma (c/h).</t>
  </si>
  <si>
    <t>darbietilpība (c/h)</t>
  </si>
  <si>
    <t>Sastādīja: _______________________________________________________________________________________________</t>
  </si>
  <si>
    <t>(paraksts un tā atšifrējums, datums)</t>
  </si>
  <si>
    <t>Pārbaudīja: ______________________________________________________________________________________________</t>
  </si>
  <si>
    <t>Sertifikāta Nr.______________</t>
  </si>
  <si>
    <t>Kopsavilkuma aprēķini par darbu vai konstruktīvo elementu veidiem</t>
  </si>
  <si>
    <t>___________________________________________________________________________________________________________________________</t>
  </si>
  <si>
    <t>(darba veids vai konstruktīvā elementa nosaukums)</t>
  </si>
  <si>
    <t>Kopējā darbietilpība, c/h_______________</t>
  </si>
  <si>
    <t>Tāme sastādīta _____.gada ___.____________</t>
  </si>
  <si>
    <t>Kods,</t>
  </si>
  <si>
    <t>Tāmes izmaksas</t>
  </si>
  <si>
    <t>Tai skaitā</t>
  </si>
  <si>
    <t>p.k.</t>
  </si>
  <si>
    <t>tāmes Nr.</t>
  </si>
  <si>
    <t>Mehānismi</t>
  </si>
  <si>
    <t xml:space="preserve"> (c/h)</t>
  </si>
  <si>
    <t>(euro)</t>
  </si>
  <si>
    <t>t.sk. darba aizsardzība</t>
  </si>
  <si>
    <t>Sastādīja ______________________________________________________</t>
  </si>
  <si>
    <t>(Paraksts un tā atšifrējums, datums)</t>
  </si>
  <si>
    <t>Pārbaudīja_____________________________________________________</t>
  </si>
  <si>
    <t>Sertifikāta Nr. ______________________</t>
  </si>
  <si>
    <t>APSTIPRINU</t>
  </si>
  <si>
    <t>____________________________________</t>
  </si>
  <si>
    <t>(pasūtītāja paraksts un tā atšifrējums)</t>
  </si>
  <si>
    <t>Z.v.</t>
  </si>
  <si>
    <t>____.gada __.______________</t>
  </si>
  <si>
    <t>Būvniecības koptāme</t>
  </si>
  <si>
    <t>Tāme sastādīta ____.gada ___.__________</t>
  </si>
  <si>
    <t>Objekta nosaukums</t>
  </si>
  <si>
    <t>Objekta izmaksas</t>
  </si>
  <si>
    <t>PVN (____%)</t>
  </si>
  <si>
    <t>Darbības programmas "Izaugsme un nodarbinātība" 4.2.1. specifiskā atbalsta mērķa "Veicināt energoefektivitātes paaugstināšanu valsts un dzīvojamās ēkās" 4.2.1.1. specifiskā atbalsta mērķa pasākuma "Veicināt energoefektivitātes paaugstināšanu dzīvojamās ēkās" īstenošanas Iietvaros Līguma Nr.</t>
  </si>
  <si>
    <t>kg</t>
  </si>
  <si>
    <t>Tiešās izmaksas kopā, t.sk. Darba devēja sociālais nodoklis (%)</t>
  </si>
  <si>
    <t>Īpašnieka/pilnvarotās personas vārds uzvārds, paraksts par to, ka nav pretenzijas par veiktajiem darbiem dzīvoklī (radiatoru nomaiņa, šahtu aizdare, apdare, u.c.)</t>
  </si>
  <si>
    <t>Darba veids vai konstruktīvā elementa nosaukums</t>
  </si>
  <si>
    <t>m2</t>
  </si>
  <si>
    <t>m3</t>
  </si>
  <si>
    <t>Darbietilpība</t>
  </si>
  <si>
    <r>
      <t>Tāme sastādīta _____. gada tirgus cenās, pamatojoties uz _______ daļas rasējumiem.                            Tāmes izmaksas _____________________</t>
    </r>
    <r>
      <rPr>
        <i/>
        <sz val="10"/>
        <color indexed="8"/>
        <rFont val="Cambria"/>
        <family val="1"/>
        <charset val="186"/>
      </rPr>
      <t>euro</t>
    </r>
  </si>
  <si>
    <r>
      <t>darba samaksas likme (</t>
    </r>
    <r>
      <rPr>
        <i/>
        <sz val="10"/>
        <color indexed="63"/>
        <rFont val="Cambria"/>
        <family val="1"/>
        <charset val="186"/>
      </rPr>
      <t>euro</t>
    </r>
    <r>
      <rPr>
        <sz val="10"/>
        <color indexed="8"/>
        <rFont val="Cambria"/>
        <family val="1"/>
        <charset val="186"/>
      </rPr>
      <t xml:space="preserve"> /h)</t>
    </r>
  </si>
  <si>
    <r>
      <t>darba alga (</t>
    </r>
    <r>
      <rPr>
        <i/>
        <sz val="10"/>
        <color indexed="63"/>
        <rFont val="Cambria"/>
        <family val="1"/>
        <charset val="186"/>
      </rPr>
      <t>euro</t>
    </r>
    <r>
      <rPr>
        <sz val="10"/>
        <color indexed="8"/>
        <rFont val="Cambria"/>
        <family val="1"/>
        <charset val="186"/>
      </rPr>
      <t>)</t>
    </r>
  </si>
  <si>
    <r>
      <t>būvizstrādājumi (</t>
    </r>
    <r>
      <rPr>
        <i/>
        <sz val="10"/>
        <color indexed="63"/>
        <rFont val="Cambria"/>
        <family val="1"/>
        <charset val="186"/>
      </rPr>
      <t>euro)</t>
    </r>
  </si>
  <si>
    <r>
      <t>mehānismi (</t>
    </r>
    <r>
      <rPr>
        <i/>
        <sz val="10"/>
        <color indexed="63"/>
        <rFont val="Cambria"/>
        <family val="1"/>
        <charset val="186"/>
      </rPr>
      <t>euro</t>
    </r>
    <r>
      <rPr>
        <sz val="10"/>
        <color indexed="8"/>
        <rFont val="Cambria"/>
        <family val="1"/>
        <charset val="186"/>
      </rPr>
      <t>)</t>
    </r>
  </si>
  <si>
    <r>
      <t>Kopā (</t>
    </r>
    <r>
      <rPr>
        <i/>
        <sz val="10"/>
        <color indexed="63"/>
        <rFont val="Cambria"/>
        <family val="1"/>
        <charset val="186"/>
      </rPr>
      <t>euro</t>
    </r>
    <r>
      <rPr>
        <sz val="10"/>
        <color indexed="8"/>
        <rFont val="Cambria"/>
        <family val="1"/>
        <charset val="186"/>
      </rPr>
      <t>)</t>
    </r>
  </si>
  <si>
    <r>
      <t>summa (</t>
    </r>
    <r>
      <rPr>
        <i/>
        <sz val="10"/>
        <color indexed="63"/>
        <rFont val="Cambria"/>
        <family val="1"/>
        <charset val="186"/>
      </rPr>
      <t>euro</t>
    </r>
    <r>
      <rPr>
        <sz val="10"/>
        <color indexed="8"/>
        <rFont val="Cambria"/>
        <family val="1"/>
        <charset val="186"/>
      </rPr>
      <t>)</t>
    </r>
  </si>
  <si>
    <t>obj.</t>
  </si>
  <si>
    <t>4.</t>
  </si>
  <si>
    <r>
      <t>Virs izdevumi</t>
    </r>
    <r>
      <rPr>
        <sz val="12"/>
        <color indexed="8"/>
        <rFont val="Cambria"/>
        <family val="1"/>
        <charset val="186"/>
      </rPr>
      <t xml:space="preserve"> ( _____%)</t>
    </r>
  </si>
  <si>
    <r>
      <t>Peļņa</t>
    </r>
    <r>
      <rPr>
        <sz val="12"/>
        <color indexed="8"/>
        <rFont val="Cambria"/>
        <family val="1"/>
        <charset val="186"/>
      </rPr>
      <t xml:space="preserve"> ( _____%)</t>
    </r>
  </si>
  <si>
    <r>
      <t xml:space="preserve"> </t>
    </r>
    <r>
      <rPr>
        <i/>
        <sz val="10"/>
        <color indexed="8"/>
        <rFont val="Cambria"/>
        <family val="1"/>
        <charset val="186"/>
      </rPr>
      <t>(euro)</t>
    </r>
  </si>
  <si>
    <r>
      <t xml:space="preserve">Darba alga </t>
    </r>
    <r>
      <rPr>
        <i/>
        <sz val="10"/>
        <color indexed="8"/>
        <rFont val="Cambria"/>
        <family val="1"/>
        <charset val="186"/>
      </rPr>
      <t>(euro)</t>
    </r>
  </si>
  <si>
    <r>
      <t xml:space="preserve">Būvizstrādā-
jumi </t>
    </r>
    <r>
      <rPr>
        <i/>
        <sz val="10"/>
        <color indexed="8"/>
        <rFont val="Cambria"/>
        <family val="1"/>
        <charset val="186"/>
      </rPr>
      <t>(euro)</t>
    </r>
  </si>
  <si>
    <r>
      <t xml:space="preserve">Par kopējo summu, </t>
    </r>
    <r>
      <rPr>
        <i/>
        <sz val="12"/>
        <color indexed="8"/>
        <rFont val="Cambria"/>
        <family val="1"/>
        <charset val="186"/>
      </rPr>
      <t>euro_______________</t>
    </r>
  </si>
  <si>
    <t>Atbildīgais būvdarbu vadītājs:</t>
  </si>
  <si>
    <t>5.</t>
  </si>
  <si>
    <t>l</t>
  </si>
  <si>
    <t>gb.</t>
  </si>
  <si>
    <t>6.</t>
  </si>
  <si>
    <t>gab</t>
  </si>
  <si>
    <r>
      <t>Daudzdzīvokļu dzīvojamās mājas Lauku ielā 14, Limbažos, Limbažu novadā  logu maiņas izmaksas.</t>
    </r>
    <r>
      <rPr>
        <b/>
        <sz val="11"/>
        <rFont val="Cambria"/>
        <family val="1"/>
        <charset val="186"/>
      </rPr>
      <t xml:space="preserve"> 
(t.sk. Loga demontāža,utilizācija, jaunais logs, montāža, iekšējā palodze, iekšējo aiļu apdare, krāsošana)</t>
    </r>
  </si>
  <si>
    <r>
      <rPr>
        <b/>
        <sz val="8"/>
        <color indexed="8"/>
        <rFont val="Cambria"/>
        <family val="1"/>
        <charset val="186"/>
      </rPr>
      <t>9.pielikums</t>
    </r>
    <r>
      <rPr>
        <sz val="8"/>
        <color indexed="8"/>
        <rFont val="Cambria"/>
        <family val="1"/>
        <charset val="186"/>
      </rPr>
      <t xml:space="preserve">
atklāta konkursa „Energoefektivitātes 
paaugstināšana daudzdzīvokļu dzīvojamā mājā
 Lauku ielā 14, Limbažos, Limbažu novadā ” nolikumam</t>
    </r>
  </si>
  <si>
    <r>
      <rPr>
        <b/>
        <sz val="8"/>
        <color indexed="8"/>
        <rFont val="Cambria"/>
        <family val="1"/>
        <charset val="186"/>
      </rPr>
      <t>10.pielikums</t>
    </r>
    <r>
      <rPr>
        <sz val="8"/>
        <color indexed="8"/>
        <rFont val="Cambria"/>
        <family val="1"/>
        <charset val="186"/>
      </rPr>
      <t xml:space="preserve">
atklāta konkursa „Energoefektivitātes 
paaugstināšana daudzdzīvokļu dzīvojamā mājā
 Lauku ielā 14, Limbažos, Limbažu novadā ” nolikumam</t>
    </r>
  </si>
  <si>
    <t>Daudzdzīvokļu dzīvojamās mājas Lauku ielā 14, Limbažos, Limbažu novadā  dzīvokļu logu maiņas izmaksas. 
(t.sk. Loga demontāža,utilizācija, jaunais logs, montāža, iekšējā palodze, iekšējo aiļu apdare, krāsošana)</t>
  </si>
  <si>
    <r>
      <rPr>
        <b/>
        <sz val="8"/>
        <rFont val="Cambria"/>
        <family val="1"/>
        <charset val="186"/>
      </rPr>
      <t>11.pielikums</t>
    </r>
    <r>
      <rPr>
        <sz val="8"/>
        <rFont val="Cambria"/>
        <family val="1"/>
        <charset val="186"/>
      </rPr>
      <t xml:space="preserve">
atklāta konkursa „Energoefektivitātes 
paaugstināšana daudzdzīvokļu dzīvojamā mājā
 Lauku ielā 14, Limbažos, Limbažu novadā ” nolikumam</t>
    </r>
  </si>
  <si>
    <t>Energoefektivitātes paaugstināšana daudzdzīvokļu dzīvojamā mājā 
Lauku ielā 14, Limbažos, Limbažu novadā</t>
  </si>
  <si>
    <r>
      <rPr>
        <b/>
        <sz val="8"/>
        <rFont val="Cambria"/>
        <family val="1"/>
        <charset val="186"/>
      </rPr>
      <t>12.pielikums</t>
    </r>
    <r>
      <rPr>
        <sz val="8"/>
        <rFont val="Cambria"/>
        <family val="1"/>
        <charset val="186"/>
      </rPr>
      <t xml:space="preserve">
atklāta konkursa „Energoefektivitātes 
paaugstināšana daudzdzīvokļu dzīvojamā mājā
 Lauku ielā 14, Limbažos, Limbažu novadā ” nolikumam</t>
    </r>
  </si>
  <si>
    <r>
      <rPr>
        <b/>
        <sz val="8"/>
        <rFont val="Times New Roman"/>
        <family val="1"/>
        <charset val="186"/>
      </rPr>
      <t>15.pielikums</t>
    </r>
    <r>
      <rPr>
        <sz val="8"/>
        <rFont val="Times New Roman"/>
        <family val="1"/>
        <charset val="186"/>
      </rPr>
      <t xml:space="preserve">
atklāta konkursa „Energoefektivitātes 
paaugstināšana daudzdzīvokļu dzīvojamā mājā
 Lauku ielā 14, Limbažos, Limbažu novadā ” nolikumam</t>
    </r>
  </si>
  <si>
    <r>
      <rPr>
        <b/>
        <sz val="8"/>
        <color indexed="8"/>
        <rFont val="Cambria"/>
        <family val="1"/>
        <charset val="186"/>
      </rPr>
      <t>17.pielikums</t>
    </r>
    <r>
      <rPr>
        <sz val="8"/>
        <color indexed="8"/>
        <rFont val="Cambria"/>
        <family val="1"/>
        <charset val="186"/>
      </rPr>
      <t xml:space="preserve">
atklāta konkursa „Energoefektivitātes 
paaugstināšana daudzdzīvokļu dzīvojamā mājā
 Lauku ielā 14, Limbažos, Limbažu novadā” nolikumam</t>
    </r>
  </si>
  <si>
    <r>
      <t>Būves nosaukums:</t>
    </r>
    <r>
      <rPr>
        <b/>
        <sz val="12"/>
        <color indexed="8"/>
        <rFont val="Cambria"/>
        <family val="1"/>
        <charset val="186"/>
      </rPr>
      <t>Energoefektivitātes paaugstināšana daudzdzīvokļu dzīvojamā mājā Lauku ielā 14, Limbažos, Limbažu novadā</t>
    </r>
  </si>
  <si>
    <r>
      <t>Objekta nosaukums:</t>
    </r>
    <r>
      <rPr>
        <b/>
        <sz val="12"/>
        <color indexed="8"/>
        <rFont val="Cambria"/>
        <family val="1"/>
        <charset val="186"/>
      </rPr>
      <t>Energoefektivitātes paaugstināšana daudzdzīvokļu dzīvojamā mājā Lauku ielā 14, Limbažos, Limbažu novadā</t>
    </r>
  </si>
  <si>
    <t>Objekta adrese: Lauku ielā 14, Limbažos, Limbažu novadā</t>
  </si>
  <si>
    <r>
      <rPr>
        <b/>
        <sz val="8"/>
        <rFont val="Cambria"/>
        <family val="1"/>
        <charset val="186"/>
      </rPr>
      <t>18.pielikums</t>
    </r>
    <r>
      <rPr>
        <sz val="8"/>
        <rFont val="Cambria"/>
        <family val="1"/>
        <charset val="186"/>
      </rPr>
      <t xml:space="preserve">
atklāta konkursa „Energoefektivitātes 
paaugstināšana daudzdzīvokļu dzīvojamā mājā
 Lauku ielā 14, Limbažos, Limbažu novadā ” nolikumam</t>
    </r>
  </si>
  <si>
    <t>Pasūtījuma Nr. N 2019/1</t>
  </si>
  <si>
    <t>Fasādes un gala sienas siltināšana</t>
  </si>
  <si>
    <t>Ēkas cokola siltināšana</t>
  </si>
  <si>
    <t>Ēkas logi, durvis un lūkas</t>
  </si>
  <si>
    <t>Pagraba pārseguma siltināšana</t>
  </si>
  <si>
    <t>Jumta iesegums</t>
  </si>
  <si>
    <t>Ieejas mezgla rekonstrukcijas darbi</t>
  </si>
  <si>
    <t>Apkures cauruļvadu siltināšana</t>
  </si>
  <si>
    <t>Būvlaukuma nožogošana ar inventāra žoga posmiem 3,5x5m , žogu nojaukšana, noma būvniecības laikā</t>
  </si>
  <si>
    <t>Konteinera tipa dzīvojamais moduļa  montāža, demontāža, noma</t>
  </si>
  <si>
    <t>mēn.</t>
  </si>
  <si>
    <t>Būvmateriālu noliktavas montāža, demontāža, noma</t>
  </si>
  <si>
    <t>Konteineru  piegāde, aizvešana un pieslēgšana pie komunikācijām</t>
  </si>
  <si>
    <t xml:space="preserve">Bio tualetes īre un apkalpošana divas reizes mēnesī (1gab)  </t>
  </si>
  <si>
    <t>sanitārā mezgla  transporta izdevumi</t>
  </si>
  <si>
    <t>reis</t>
  </si>
  <si>
    <t>Ugunsdzēsības stenda izgatavošana, uzstādīšana</t>
  </si>
  <si>
    <t>Informatīvā stenda uzstādīšana</t>
  </si>
  <si>
    <t>Pacēlāja noma, t.sk.uzstādīšana</t>
  </si>
  <si>
    <t>kpl</t>
  </si>
  <si>
    <t>Teritorijas sakārtošana pēc darbu veikšanas būvdarbu zonā ap ēku</t>
  </si>
  <si>
    <t>Fasādes sienas apdare</t>
  </si>
  <si>
    <t xml:space="preserve">Inventārās sastatnes, tīklu montāža un demontāža fasādes apdares darbu veikšanai </t>
  </si>
  <si>
    <t>Plēves stiprināšana logu un durvju nosegšanai</t>
  </si>
  <si>
    <t>Demontēt apgaismes armatūru, signalizācijas, u.c. Elektroierīces no fasādes, saglabžajot, pēc darbu pabeigšanas montēt atpakaļ</t>
  </si>
  <si>
    <t>Sienas virsmas sagatavošana, attīrīšana, bojāto vietu labošana un plaisu hermetizēšana</t>
  </si>
  <si>
    <r>
      <t>Fasādes siltinājums (S1)</t>
    </r>
    <r>
      <rPr>
        <b/>
        <u/>
        <sz val="9"/>
        <rFont val="Arial Narrow"/>
        <family val="2"/>
        <charset val="186"/>
      </rPr>
      <t>(skat. AR-03,04,05,08,09,10,13,14,15,16,17,19 )</t>
    </r>
  </si>
  <si>
    <t>Siltumizolācijas karkasa montāžas darbi  (koka elementi ar max mitrumu 18%, apstrādāti ar antiseptiķi un antipirēna sastāvu)</t>
  </si>
  <si>
    <t>Brusa impregnēta 50*150mm</t>
  </si>
  <si>
    <t xml:space="preserve">Brusa impregnēta 75*125mm </t>
  </si>
  <si>
    <t xml:space="preserve">Brusa impregnēta 50*80mm logiem </t>
  </si>
  <si>
    <t>Dēlis impregnētais 25*125mm</t>
  </si>
  <si>
    <t>Dēlis impregnētais 25*75mm</t>
  </si>
  <si>
    <t xml:space="preserve">Dēlis impregnētais 30*90mm </t>
  </si>
  <si>
    <t xml:space="preserve">Dēlis impregnētais 30*30mm </t>
  </si>
  <si>
    <t>Leņķis ZN 55/55/65/2,5( vertikālo brusu, logailu papildu stiprināšanai)</t>
  </si>
  <si>
    <t xml:space="preserve"> montāžas kronšteini 130x100x60x3 (solis 500mm (h))</t>
  </si>
  <si>
    <t>stiprinājumi - dībeļi HILTI HRD-H 10x100, nestsp. 80kG - 120 kG vai ekvivalents (2.gab uz 1 kronšteinu)</t>
  </si>
  <si>
    <t>Gumijas starplika</t>
  </si>
  <si>
    <t>blīvējoša amortizācijas zobotā gumijas membrāna</t>
  </si>
  <si>
    <t xml:space="preserve">Skrūves kokam ZN 4,5/45 </t>
  </si>
  <si>
    <t xml:space="preserve">Skrūves kokam ZN 4,5/70 </t>
  </si>
  <si>
    <t xml:space="preserve">Skrūves kokam ZN 5.0/90 </t>
  </si>
  <si>
    <t xml:space="preserve">Karkasa apšūšanas darbi </t>
  </si>
  <si>
    <t>magnezīta loksne MGO Premium, b=6mm  (vēja barjera)vai ekvivalents</t>
  </si>
  <si>
    <t>magnezita loksne 1200/2400/10mm ( horizont.ugunsdrošības josla)</t>
  </si>
  <si>
    <t>Skrūves SPEC13 4,5x50 Zn vai ekvivalents</t>
  </si>
  <si>
    <t>Fasādes sienu siltināšana ar Izoprok, b=150mm ((siltumvadības koeficients λ ≤ 0,032 W/(m*K)) vai ekvivalents</t>
  </si>
  <si>
    <t>Fibrocementa fasāžu  apdares lokšņu montaža (izbūvi veikt saskaņā ar ražotāja norādījumiem)</t>
  </si>
  <si>
    <t>fibrocementa loksnes Latonit 8 mm  biezumā vai ekvivalents</t>
  </si>
  <si>
    <t>EPDM porainā gumija</t>
  </si>
  <si>
    <t xml:space="preserve">cinkota skrūve ar koka vītni un paplatinājuma spārniņiem, 4.5.x36/41mm </t>
  </si>
  <si>
    <t>Cinkota skārdu nosegdetaļu stiprināšana cokolam</t>
  </si>
  <si>
    <t>Insektu sieta montāža ēkas cokolam un dzegai (kukaiņu režģis gaisa spraugas aizsardzībai)</t>
  </si>
  <si>
    <t>Logu aiļu  siltinājums ( S2 ) (skat. AR - 03,04,05,13)</t>
  </si>
  <si>
    <t>Siltumizolācijas karkasa montāžas darbi logu un durvju aiļu apdarei pa perimetru</t>
  </si>
  <si>
    <t>U-veida PVC profils 12mm/2700  (L prof. 299,76m)</t>
  </si>
  <si>
    <t xml:space="preserve">Skrūves profilam </t>
  </si>
  <si>
    <t>SOUDAL SWS ārējās sienas lenta b-70mm, 25m vai ekvivalents</t>
  </si>
  <si>
    <t xml:space="preserve"> Stūra brusas metāla stiprinājums distancers  ZN 130x130x50x3, s=500mm</t>
  </si>
  <si>
    <t>stiprinājumi - dībeļi HILTI HRD-H 10x100, nestsp. 80kG - 120 kG</t>
  </si>
  <si>
    <t>termiskā gumijas membrāna</t>
  </si>
  <si>
    <t>Logu un durvju aiļu siltināšana ar Izoprok, b=30mm((siltumvadības koeficients λ ≤ 0,032 W/(m*K)) vai ekvivalents</t>
  </si>
  <si>
    <t>Insektu sieta montāža ēkas ailēm (kukaiņu režģis)</t>
  </si>
  <si>
    <t xml:space="preserve">Aiļu apšuvuma lokšņu montāža </t>
  </si>
  <si>
    <t xml:space="preserve"> Ārējo palodžu  montāža fasādes logiem</t>
  </si>
  <si>
    <t xml:space="preserve">Skārda palodze </t>
  </si>
  <si>
    <t>Palodzes līstes MAT D/08 vai ekvivalents</t>
  </si>
  <si>
    <t>Silikons</t>
  </si>
  <si>
    <t xml:space="preserve">Skrūves s23 4.2x13mm </t>
  </si>
  <si>
    <t xml:space="preserve"> Dažādi darbi</t>
  </si>
  <si>
    <t>Numura zīmju  uzstādīšana atpakaļ</t>
  </si>
  <si>
    <t>Gāzes cauruļu pārnešana, saskaņošana ar "Latvijas Gāze" vai EL</t>
  </si>
  <si>
    <t>ēka</t>
  </si>
  <si>
    <t>Karoga kāta stiprinājuma atjaunošana (skat. AR - 22)</t>
  </si>
  <si>
    <t>Sagatavošanas darbi</t>
  </si>
  <si>
    <t>Betona lietusūdens novadjoslas demontāža</t>
  </si>
  <si>
    <t xml:space="preserve">Cokola sienu bojātā apmetuma nokalšana </t>
  </si>
  <si>
    <t>Gaismas šahtu bojato  grīdu nojaukšana (10gb)</t>
  </si>
  <si>
    <t>Gaismas šahtu bojato sienu konstrukciju nojaukšana (6gb)  (skat. AR - 02)</t>
  </si>
  <si>
    <t xml:space="preserve">Grunts rakšanas darbi 1,0m platumā un 0,7m dziļumā gar pamatiem </t>
  </si>
  <si>
    <t>Liekās grunts iekraušana automašīnās un transportešana</t>
  </si>
  <si>
    <t>Cokola un gaismas šahtu logu ailu virsmu  sagatavošana un attīrīšana</t>
  </si>
  <si>
    <t>Cokola un gaismas šahtu logu ailu virsmu bojāto vietu labošana un plaisu hermetizēšana (virspamata un atsegtās daļas renovācija, atjaunojot izdrupušās šuves un izlīdzinot plakni siltumizolācijas plātņu stiprināšanai)</t>
  </si>
  <si>
    <r>
      <t>Gaismas šahtas loga aiļes samazināšana ar bloku mūrējumu</t>
    </r>
    <r>
      <rPr>
        <sz val="10"/>
        <rFont val="Arial Narrow"/>
        <family val="2"/>
        <charset val="186"/>
      </rPr>
      <t xml:space="preserve"> 1gb.</t>
    </r>
    <r>
      <rPr>
        <sz val="10"/>
        <rFont val="Arial Narrow"/>
        <family val="2"/>
        <charset val="204"/>
      </rPr>
      <t>(h=200mm)</t>
    </r>
  </si>
  <si>
    <t>Cokola virsmu izlīdzināšana ar javu pec mūrēšanas</t>
  </si>
  <si>
    <t>Aļģu un sēnīšu aplikuma likvidēšana - mazgāšana ar biocīdu (aprēķins 20% no  cokola laukuma)</t>
  </si>
  <si>
    <t>lietošanai gatavs mikrobiocīds šķīdums Caparol Capatox (patēriņš 100 ml/m2; iepakojums 10 l/kanna) vai ekvivalents</t>
  </si>
  <si>
    <t>Šķērsojums ar esošiem elektrokabeļiem un to aizsardzība (precizēt uz vietas)</t>
  </si>
  <si>
    <t>Būvgružu savākšana, nogādāšana konteineros un izvešana uz izgāztuvi</t>
  </si>
  <si>
    <t>Cokola siltinājums (C1) (skat. AR - 02, 11, 12, 23)</t>
  </si>
  <si>
    <t xml:space="preserve">Vertikālas hidroizolācijas izveidošana pamatu sienām un virs siltinājuma līdz cokola apmales pamatnes līmenim ar bituma mastiku 2 kārtās (bituma mastika MGTN vai ekvivalents) </t>
  </si>
  <si>
    <r>
      <t xml:space="preserve">Cokola  siltināšana </t>
    </r>
    <r>
      <rPr>
        <b/>
        <sz val="10"/>
        <rFont val="Arial Narrow"/>
        <family val="2"/>
        <charset val="186"/>
      </rPr>
      <t>(C1</t>
    </r>
    <r>
      <rPr>
        <sz val="10"/>
        <rFont val="Arial Narrow"/>
        <family val="2"/>
        <charset val="186"/>
      </rPr>
      <t xml:space="preserve">) ar ekstrudēto putupolistirolu, b=100 mm vai ekvivalentu (siltumvadības koeficients λ ≤ 0,037 /(m•K)) </t>
    </r>
  </si>
  <si>
    <t>Virsmas saķeres grunts Sakret QG vai ekvivalents</t>
  </si>
  <si>
    <t>Līmjava Sakret BAK vai ekvivalents</t>
  </si>
  <si>
    <t>Ekstrudētais  putupolistirols  Styrofoam 250, b=100 mm  vai ekvivalents</t>
  </si>
  <si>
    <t>Fasādes izolācijas skrūvējams stiprinājums ar metāla naglu L=160mm (dībeļus liek virszemes daļā 300 mm no zemes līmeņa)</t>
  </si>
  <si>
    <t>Siltināto virsmu armēšana ar stiklašķiedras sietu un apmešana ar  masā tonētu  dekoratīvo apmetumu uz silikona bāzes, ieskaitot pamatnes gruntēšanu  atbilstoši krāsas piegādātāja prasībām (skat. AR - 08,09,10) virs zemes līmeņa</t>
  </si>
  <si>
    <t>Līmjava sieta pielīmēšanai Sakret BAK (vai ekvivalents)</t>
  </si>
  <si>
    <t>Stiklašķiedras siets (160g/m2)</t>
  </si>
  <si>
    <t>stūra PVC zemapmetuma profila ar sietu iestrāde ēkas stūros (ekvivalents  Sakret MAT D/03.2)</t>
  </si>
  <si>
    <t>Grunts SAKRET PG vai ekvivalents</t>
  </si>
  <si>
    <t>gatavais dekoratīvais silikona apmetums Sakret SIP/B , biezpientipa, ar grauda izmēru 2mm vai ekvivalents</t>
  </si>
  <si>
    <t>apmetuma tonēšana (skat. Krāsu  pasē)</t>
  </si>
  <si>
    <t>Cokola logu aiļu siltinājums (C2)</t>
  </si>
  <si>
    <t>Cokola logu  aiļu C2  siltināšana  ar ekstrudēto putupolistirolu   30mm biezumā   (λ≤0,035 W/(mK)) (aiļu platums~0.2m) pa perimetru</t>
  </si>
  <si>
    <t xml:space="preserve">Loga pielaiduma profils 9mm Sakret  MAT A/10 vai ekvivalents </t>
  </si>
  <si>
    <t>ekstrudētais  putupolistirols Styrofoam 250 , b=30mm vai ekvivalents</t>
  </si>
  <si>
    <t>Ārsienas logu aiļu siltinājuma  armēšana ar stiklašķiedras sietu (aiļu platums~0.35m), tajā skaitā palodzes zonas</t>
  </si>
  <si>
    <t>līmjava sieta pielīmēšanai Sakret BAK vai ekvivalents</t>
  </si>
  <si>
    <t>stiklašķiedras siets (160g/m2)</t>
  </si>
  <si>
    <t>stūra PVC zemapmetuma profila ar sietu iestrāde ēkas ailēs (ekvivalents  Sakret MAT D/03.2)</t>
  </si>
  <si>
    <t>logailas augšējās malas stūra PVC zemapmetuma profils ar lāseni un ar sietu (ekvivalents  Sakret MAT D/29,2)</t>
  </si>
  <si>
    <r>
      <t>Fasādes logu ailu</t>
    </r>
    <r>
      <rPr>
        <b/>
        <sz val="10"/>
        <rFont val="Arial Narrow"/>
        <family val="2"/>
        <charset val="186"/>
      </rPr>
      <t xml:space="preserve"> C2</t>
    </r>
    <r>
      <rPr>
        <sz val="10"/>
        <rFont val="Arial Narrow"/>
        <family val="2"/>
        <charset val="186"/>
      </rPr>
      <t xml:space="preserve"> apdare ar masā tonētu dekoratīvo apmetumu uz silikona bāzes, ieskaitot pamatnes gruntēšanu (izņemot palodzes zonu)</t>
    </r>
  </si>
  <si>
    <t>apmetuma tonēšana (toni sk. Krāsu pasē)</t>
  </si>
  <si>
    <t xml:space="preserve">Bruģakmens lietusūdens novadjoslas izbūve </t>
  </si>
  <si>
    <t xml:space="preserve">Cokola aizbēršana, blietējot pa kārtām b=200 mm ar jauno pievesto smilti </t>
  </si>
  <si>
    <t>Šķembu  pamatnes 100 mm biezumā izveide  ēkas aizsargapmalei,  ieskaitot blietēšanu</t>
  </si>
  <si>
    <t>Smilts pabēruma ieklāšana, b=100mm</t>
  </si>
  <si>
    <t xml:space="preserve">Smilts </t>
  </si>
  <si>
    <t>Bortakmens,  b=60 mm</t>
  </si>
  <si>
    <t>betons B 12,5</t>
  </si>
  <si>
    <t>blietes īre</t>
  </si>
  <si>
    <t>dn</t>
  </si>
  <si>
    <t>Aizsargapmales izbūve no betona bruģakmeņa ar kritumu no ēkas</t>
  </si>
  <si>
    <t>betona bruģakmens, b=60 mm</t>
  </si>
  <si>
    <t>Izsijas -30mm</t>
  </si>
  <si>
    <t xml:space="preserve">Melnzemes uzbēršana zālāju sējumiem (0,5m paltumā no ēkas apmales)  </t>
  </si>
  <si>
    <t>melnzeme</t>
  </si>
  <si>
    <t>zālāju sēklas</t>
  </si>
  <si>
    <t>Pagraba gaismas šahtas (skat. AR-02)</t>
  </si>
  <si>
    <t>Gaismas šahtas sienu  attīrīšana (4gb)</t>
  </si>
  <si>
    <t>Gaismas šahtas sienu remonts  (4gb)</t>
  </si>
  <si>
    <t>Stiegrotās betona grīdas betonēšana 100mm (drenējošais šķembu slānis zem gaismas kastēm b=150mm)(4gb)</t>
  </si>
  <si>
    <t>Pagraba gaismas šahtas sienu paaugstināt min.150 mm virs zemes līmeņa (4gb)</t>
  </si>
  <si>
    <t xml:space="preserve">Blietētas grunts pamats (6gb) </t>
  </si>
  <si>
    <t>Drenējošais šķembu slānis zem gaismas kastēm b=150mm (6gb)</t>
  </si>
  <si>
    <t>Jaunu gaismas šahtu betonēšana (betons C 16/20, stiegras AIII ∅8 mm, s=150x150 mm) ar veidņu uzstādīšanu un noņemšanu (grīdu betonēt ar kritumu prom no ēkas) nodrošināt min.150 mm virs zemes līmeņa</t>
  </si>
  <si>
    <t>Jaunas vertikālās hidroizolācijas  uzklāšana no 2kārtām bitumena mastikas gaismas šahtu pazemes daļā</t>
  </si>
  <si>
    <t xml:space="preserve">Metināts, cinkots metāla režģis (acs izmērs 34*38/30*2mm), viena elementa izmērs - 0,75x1,35m. Montāža ar stiprinājumu elementu komplektu pret vieglu to demontāžu. </t>
  </si>
  <si>
    <t xml:space="preserve">Esošo koka logu demontāža </t>
  </si>
  <si>
    <t>Esošo  durvju demontāža</t>
  </si>
  <si>
    <t>Esošo skārda palodžu demontāža</t>
  </si>
  <si>
    <t>Palodžu ķieģeļu izvirzījumu nozāģēšana</t>
  </si>
  <si>
    <t>Esošo bēniņu lūku demontāža</t>
  </si>
  <si>
    <t>Esošo jumta lūku demontāža</t>
  </si>
  <si>
    <t xml:space="preserve">Atvērumu veidošana un aizdare pēc AVK sistēmu montāžas darbiem </t>
  </si>
  <si>
    <t>Systemair pašregulējošā ventīļa VTK 160 izbūve (skat. AR - 20)</t>
  </si>
  <si>
    <t xml:space="preserve">Pašregulējošu gaisa pieplūdes mehānismu  (Airbox vai ekvivalents) uzstādīšana  dzīvokļos visiem esošajiem PVC logiem, kuriem tāda nav </t>
  </si>
  <si>
    <t>Esošo PVC logu montāžas šuvju atjaunošana</t>
  </si>
  <si>
    <t>Koka rāmju logu nomaiņa  kāpņu telpā pret PVC logiem ( U =1,1W/(m2*K)) Krāsa: Balta.  Pirms izgatavošanas veikt uzmērīšanu. (skat. AR-03,04,05,07,13,24)</t>
  </si>
  <si>
    <r>
      <rPr>
        <b/>
        <sz val="10"/>
        <rFont val="Arial Narrow"/>
        <family val="2"/>
        <charset val="186"/>
      </rPr>
      <t>L1</t>
    </r>
    <r>
      <rPr>
        <sz val="10"/>
        <rFont val="Arial Narrow"/>
        <family val="2"/>
        <charset val="186"/>
      </rPr>
      <t xml:space="preserve"> (b×h=1,56×0,8m) PVC loga  bloks ar Thermix starplikām stikla paketē (teh.raksturojums logu eksplikācijā)</t>
    </r>
  </si>
  <si>
    <t>montāžas skavas</t>
  </si>
  <si>
    <t>dibeļi</t>
  </si>
  <si>
    <t>montāžas puta</t>
  </si>
  <si>
    <t>skrūves</t>
  </si>
  <si>
    <t xml:space="preserve">hermētiķis SILIKON </t>
  </si>
  <si>
    <r>
      <rPr>
        <b/>
        <sz val="10"/>
        <rFont val="Arial Narrow"/>
        <family val="2"/>
        <charset val="186"/>
      </rPr>
      <t>L 2</t>
    </r>
    <r>
      <rPr>
        <sz val="10"/>
        <rFont val="Arial Narrow"/>
        <family val="2"/>
        <charset val="186"/>
      </rPr>
      <t xml:space="preserve"> (b×h=1,56×1,3m) PVC loga  bloks ar Thermix starplikām stikla paketē (teh.raksturojums logu eksplikācijā)</t>
    </r>
  </si>
  <si>
    <t>hermētiķis SILIKON vai ekvivalents</t>
  </si>
  <si>
    <t>Vēja un tvaika izolējošo lentu pa logu perimetru uzstādīšana</t>
  </si>
  <si>
    <t>līme hidroizolācijas lentas stiprināšanai</t>
  </si>
  <si>
    <t>vēja hidroizolācijas lente pa logu perimetru (Gerband Window Outside Tape ārēja elpoša logu lenta vai ekvivalents)</t>
  </si>
  <si>
    <t>iekšēja tvaika izolācijas lenta maināmajiem logiem  (Gerband Window Inside Tape vai ekvivalents)</t>
  </si>
  <si>
    <t>Logu aiļu remonts un apdare - apmešana, slīpēšana, gruntēšana, krāsošana no iekšpuses (aiļu platums~0.30m)</t>
  </si>
  <si>
    <t>Logu aiļu virsmu gruntēšana, špaktelēšana, slīpēšana un  krāsošana divās kārtās  pa perimetru b=150mm no iekšpuses</t>
  </si>
  <si>
    <t>Koka rāmju logu nomaiņa dzīvokļos pret PVC logiem ( U =1,1W/(m2*K)) Krāsa: Balta.  Pirms izgatavošanas veikt uzmērīšanu. (skat. AR-03,04,05,07-10,13,24,25)</t>
  </si>
  <si>
    <r>
      <rPr>
        <b/>
        <sz val="10"/>
        <rFont val="Arial Narrow"/>
        <family val="2"/>
        <charset val="186"/>
      </rPr>
      <t>L3</t>
    </r>
    <r>
      <rPr>
        <sz val="10"/>
        <rFont val="Arial Narrow"/>
        <family val="2"/>
        <charset val="186"/>
      </rPr>
      <t xml:space="preserve"> (b×h=1,46×1,3m) PVC loga  bloks ar Thermix starplikām stikla paketē (teh.raksturojums logu eksplikācijā)</t>
    </r>
  </si>
  <si>
    <r>
      <rPr>
        <b/>
        <sz val="10"/>
        <rFont val="Arial Narrow"/>
        <family val="2"/>
        <charset val="186"/>
      </rPr>
      <t>L 4</t>
    </r>
    <r>
      <rPr>
        <sz val="10"/>
        <rFont val="Arial Narrow"/>
        <family val="2"/>
        <charset val="186"/>
      </rPr>
      <t xml:space="preserve"> (b×h=2,06×1,3m) PVC loga  bloks ar Thermix starplikām stikla paketē (teh.raksturojums logu eksplikācijā)</t>
    </r>
  </si>
  <si>
    <t>iekšēja tvaika izolācijas lenta maināmajiem logiem (Gerband Window Inside Tape vai ekvivalents)</t>
  </si>
  <si>
    <t>Jaunbūvējamo logu aiļu iekšējā apdare - GKP reģipša loksne, metāla profilu karkass, siltumizolācija vate,  ailu metāla stūrīši, aiļu malas gruntēšana, špaktelēšana, slīpēšana (aiļu platums~0.30m)</t>
  </si>
  <si>
    <t>Iekšējo palodžu b=350mm uzstādīšana, ar virsmas  izlīdzināšnu, maināmajiem logiem dzīvokļos</t>
  </si>
  <si>
    <t>iekšējā  palodze (baltas, laminētas, matētas, ar palodžu galiem)</t>
  </si>
  <si>
    <t>Stiprinājuma elementi</t>
  </si>
  <si>
    <t>montāžas profesionālās putas</t>
  </si>
  <si>
    <t>bal.</t>
  </si>
  <si>
    <t>putupolistirola blīvējums</t>
  </si>
  <si>
    <t>palīgmateriāli</t>
  </si>
  <si>
    <t xml:space="preserve">Koka rāmju logu nomaiņa pagrabā pret PVC logiem. Krāsa: Balta.  Pirms izgatavošanas veikt uzmērīšanu.  (skat. AR-02, 07-10,13, 25) </t>
  </si>
  <si>
    <r>
      <t xml:space="preserve">PVC logu bloks </t>
    </r>
    <r>
      <rPr>
        <b/>
        <sz val="10"/>
        <color indexed="8"/>
        <rFont val="Arial Narrow"/>
        <family val="2"/>
        <charset val="186"/>
      </rPr>
      <t>L5</t>
    </r>
    <r>
      <rPr>
        <sz val="10"/>
        <color indexed="8"/>
        <rFont val="Arial Narrow"/>
        <family val="2"/>
        <charset val="186"/>
      </rPr>
      <t xml:space="preserve"> (b×h=1,46×0,6m)ar 2 stiklu paketi un resti (teh.raksturojums logu eksplikācijā)</t>
    </r>
  </si>
  <si>
    <t>iekšēja tvaika izolācijas lenta (Gerband Window Inside Tape vai ekvivalents)</t>
  </si>
  <si>
    <t>Logu aiļu remonts un apdare - apmešana, slīpēšana, gruntēšana, krāsošana no iekšpuses (aiļu platums~0.40m)</t>
  </si>
  <si>
    <r>
      <t xml:space="preserve"> Ārējo palodžu  montāža pagraba logiem (</t>
    </r>
    <r>
      <rPr>
        <b/>
        <sz val="10"/>
        <rFont val="Arial Narrow"/>
        <family val="2"/>
        <charset val="186"/>
      </rPr>
      <t>L5</t>
    </r>
    <r>
      <rPr>
        <sz val="10"/>
        <rFont val="Arial Narrow"/>
        <family val="2"/>
        <charset val="186"/>
      </rPr>
      <t>)</t>
    </r>
  </si>
  <si>
    <t>Ārējās palodzes logiem (Rūpnieciski krāsots tērauda skārds, PE, biez. 0,45mm, krāsa RAL 7015)</t>
  </si>
  <si>
    <t>Zemapmetuma palodzes PVC profils ALB-EW-US(01)-20 vai ekvivalents</t>
  </si>
  <si>
    <t>Līmjava sieta pielīmēšanai</t>
  </si>
  <si>
    <t xml:space="preserve">  Sakret stiklašķiedras armēšanas siets 160g, 1.šķira</t>
  </si>
  <si>
    <t>lenta šuvju blīvēšanai</t>
  </si>
  <si>
    <t>Poliuretāna līmes mastika</t>
  </si>
  <si>
    <t>Ēkas durvju nomaiņa  (skat.  AR-03,07,26)</t>
  </si>
  <si>
    <r>
      <t xml:space="preserve">Jaunu alimīnija siltinātas ieejas durvju </t>
    </r>
    <r>
      <rPr>
        <b/>
        <sz val="10"/>
        <rFont val="Arial Narrow"/>
        <family val="2"/>
        <charset val="186"/>
      </rPr>
      <t>D1</t>
    </r>
    <r>
      <rPr>
        <sz val="10"/>
        <rFont val="Arial Narrow"/>
        <family val="2"/>
        <charset val="186"/>
      </rPr>
      <t>(b×h=1,0×2,1m) ar aizvērējmehānismu un blīvējumu montāža iesk. furnitūru, piederumus, spraugu starp izstrādājumu un ailu sānmalām aizdari (iesk.tvaika izolācijas un vēja barjeras lenti) (U&lt;1.8 W/(m2xK , (teh.raksturojums durvju eksplikācijā)</t>
    </r>
  </si>
  <si>
    <r>
      <t>Jaunu alumīnija ārdurvju</t>
    </r>
    <r>
      <rPr>
        <b/>
        <sz val="10"/>
        <rFont val="Arial Narrow"/>
        <family val="2"/>
        <charset val="186"/>
      </rPr>
      <t xml:space="preserve"> D 2 </t>
    </r>
    <r>
      <rPr>
        <sz val="10"/>
        <rFont val="Arial Narrow"/>
        <family val="2"/>
        <charset val="186"/>
      </rPr>
      <t>(b×h=1,2×2,3m)  ar aizvērējmehānismu un blīvējumu montāža iesk. furnitūru, piederumus, spraugu starp izstrādājumu un ailu sānmalām aizdari (iesk.tvaika izolācijas un vēja barjeras lenti) (U&lt;1.8 W/(m2xK , (teh.raksturojums durvju eksplikācijā)</t>
    </r>
  </si>
  <si>
    <t>metāla stiprinājumi</t>
  </si>
  <si>
    <t>Jaunbūvējamo durvju ailu iekšējā apdare</t>
  </si>
  <si>
    <t>Ēkas lūku izbūve (skat. AR - 06, 27)</t>
  </si>
  <si>
    <t>Blīva, hermētiska un ugunsdroša (EI-30) siltināta metāla  bēniņu lūka LU1, 920 x 920mm  ,(U=1.8W/(m2xK)</t>
  </si>
  <si>
    <t>Blīva, hermētiska  metāla jumta lūka LU 2, 920 x 920mm.</t>
  </si>
  <si>
    <t>Kāpnes noejai no jumta</t>
  </si>
  <si>
    <t>Esošo jumta lāseņu un nosegelementu demontāža</t>
  </si>
  <si>
    <t>Esošās jumta lūkas skārda apšuvumu demontāža</t>
  </si>
  <si>
    <t>Esošo ventilācijas izvadu demontāža virs jumta seguma</t>
  </si>
  <si>
    <t>Ātbalsta sienu pie lūkas uz jumtu  mūrēšana (min. 150 mm no jumta seguma) un pamatnes hidroizolācijas pasākumu veikšana</t>
  </si>
  <si>
    <t>Dekoratīvo elementu izvirzījumu  nozāģēšana dzegai</t>
  </si>
  <si>
    <t>Lietusūdens skārda notekreņu demontāža</t>
  </si>
  <si>
    <t>Esošo lietusūdens skārda notekcauruļu demontāža (4gb x 10,45m)</t>
  </si>
  <si>
    <t>Jumtu papildus apsekošana</t>
  </si>
  <si>
    <t>Esošā jumta virsmas slīpuma izbūve</t>
  </si>
  <si>
    <t>Jumta siltināšana (P2) (skat. AR - 06, 16, 17, 18)</t>
  </si>
  <si>
    <t>Jumta  koka konstrukciju montāža no antiseptētām brusām  ar  metāla  ļeņkveida  stiprinājumiem</t>
  </si>
  <si>
    <t>antiseptizētu ar antipirēnu apstrādati kokmateriāli (koka lata 150x75 un100 x 75mm)</t>
  </si>
  <si>
    <t>Vormann leņķis 70x70x50x2,5 Art.nr.70931 vai ekvivalents</t>
  </si>
  <si>
    <t>neilona dībelis FISHER SX 10x80 vai ekvivalents</t>
  </si>
  <si>
    <t>skrūve 6x70</t>
  </si>
  <si>
    <t xml:space="preserve">Jumta siltināšana ar akmens vati b=280 mm </t>
  </si>
  <si>
    <t>Paroc ROS 30, b=150 mm  (λ ≤ 0,036 W/(m*K))  vai ekvivalents</t>
  </si>
  <si>
    <t>Paroc ROS 30g, b=100 mm (λ ≤ 0,036 W/(m*K))  vai ekvivalents</t>
  </si>
  <si>
    <t>Paroc ROB 80, b=30 mm (λ ≤ 0,038 W/(m*K))  vai ekvivalents</t>
  </si>
  <si>
    <t>jumta siltumizolācijas stiprinājuma dībeļi L= 550-750mm</t>
  </si>
  <si>
    <t>Pieslēgumu izveidošana pie ventizvadiem un lūkām</t>
  </si>
  <si>
    <t xml:space="preserve">stūris, aizpildīts ar siiumizolāciju Paroc ROB 80  vai ekvivalents </t>
  </si>
  <si>
    <t>līme</t>
  </si>
  <si>
    <t xml:space="preserve">Jumta deflektoru uzstādīšana D=100mm, H=400mm un saduršuvju hermetizēšana </t>
  </si>
  <si>
    <t>Jumta margu uzstādīšana</t>
  </si>
  <si>
    <t>Jumta siltinājuma noslēguma montāža dzegām</t>
  </si>
  <si>
    <t>antiseptizētu ar antipirēnu apstrādati kokmateriāli (koka lata 50x250 mm)</t>
  </si>
  <si>
    <t>stiprinājumi</t>
  </si>
  <si>
    <t>Koka latu 30*60 mm nostiprināšana pie koka brusām ar skrūvēm</t>
  </si>
  <si>
    <t>Lāseņu  montēšana, stiprinājumi (rūpnieciski krāsots skārda lāsenis)</t>
  </si>
  <si>
    <t>cinkots leņķis 200*150*100*1,5mm, s=300mm</t>
  </si>
  <si>
    <t>rūpnieciski krāsota skārda nosegdetaļa b=250mm</t>
  </si>
  <si>
    <t xml:space="preserve">Bitumena ruļļmateriālu jumta un parapeta segumu ieklāšana 2 kārtās, mezglu apstrādi veic ar gāzes degli (ieskaitot ventilācijas izvadus) </t>
  </si>
  <si>
    <t>jumta apakšklājs Uniflex EMP  vai ekvivalents</t>
  </si>
  <si>
    <t>jumta virsklājs UniflexEKP 5.0 slate  vai ekvivalents</t>
  </si>
  <si>
    <t>gāze</t>
  </si>
  <si>
    <t>Lietusūdens notekrenes d=150mm montāža ar veidgabaliem, stiprinājumiem, savienojuma vietas apstrādāt ar silikonu</t>
  </si>
  <si>
    <t>Lietusūdens notekcauruļu d=100 mm montāža ar veidgabaliem,stiprinājumiem, savienojuma vietas apstrādāt ar silikonu (6gb x 10,45m)</t>
  </si>
  <si>
    <t>Ventilācijas izvādu atjaunošana (skat. AR-06, 17)</t>
  </si>
  <si>
    <t>Esošo ventilācijas izvadu pārmūrēšana virs jumta seguma H = 1250mm</t>
  </si>
  <si>
    <t xml:space="preserve">Ventilācijas izvadu betona jumtiņu plātnes izbūve </t>
  </si>
  <si>
    <t xml:space="preserve">Gropes iefrēzēšana ventizvadu sienās </t>
  </si>
  <si>
    <t xml:space="preserve">Ventilācijas izvadu nosegskārda pie pieslēgumiem  montēšana  </t>
  </si>
  <si>
    <t>nosegskārds</t>
  </si>
  <si>
    <t>neilona dībelis Fiscer SX 8x80 un skrūves  vai ekvivalents</t>
  </si>
  <si>
    <t xml:space="preserve"> poliuretāna hermētiķis </t>
  </si>
  <si>
    <r>
      <t>Ventilācijas izvadu sienas  gruntēšana (</t>
    </r>
    <r>
      <rPr>
        <b/>
        <sz val="10"/>
        <rFont val="Arial Narrow"/>
        <family val="2"/>
        <charset val="186"/>
      </rPr>
      <t>S3</t>
    </r>
    <r>
      <rPr>
        <sz val="10"/>
        <rFont val="Arial Narrow"/>
        <family val="2"/>
        <charset val="186"/>
      </rPr>
      <t>)</t>
    </r>
  </si>
  <si>
    <t>Virsmas saķeres grunts Sakret QG</t>
  </si>
  <si>
    <t xml:space="preserve">Ventilācijas izvadu sienas virsmu armēšana ar stiklašķiedras sietu un apmešana ar  masā tonētu  dekoratīvo apmetumu uz silikona bāzes, ieskaitot pamatnes gruntēšanu  atbilstoši krāsas piegādātāja prasībām </t>
  </si>
  <si>
    <t>Līmjava sieta pielīmēšanai Sakret BAK (vai   ekvivalents)</t>
  </si>
  <si>
    <t>stūra PVC zemapmetuma profila ar sietu iestrāde  stūros (ekvivalents  Sakret MAT D/03.2)</t>
  </si>
  <si>
    <t>Grunts SAKRET PG vai  ekvivalents</t>
  </si>
  <si>
    <t>gatavais dekoratīvais silikona apmetums Sakret SIP/B , biezpientipa, ar grauda izmēru 2mm  vai ekvivalents</t>
  </si>
  <si>
    <t>Ventilācijas izvadu  aprīkošana ar skārda jumtiņiem</t>
  </si>
  <si>
    <t>3200 x 600mm</t>
  </si>
  <si>
    <t>Ventilācijas  kanālu izvadu tīrīšana un vilkmes pārbaude</t>
  </si>
  <si>
    <t>Ieejas mezglu reonstrukcijas darbi</t>
  </si>
  <si>
    <t>Esošā lieveņa seguma demontāža un izvešana (izm. 4,3 x 2,54m) 2 gb.  (apjomu precizē uzņēmējs)</t>
  </si>
  <si>
    <t>Ieejas lieveņa jumta seguma demontāža un izvešana utilizācijai</t>
  </si>
  <si>
    <t>Ieejas lieveņa jumta skārda lāseņu demontāža un izvešana utilizācijai</t>
  </si>
  <si>
    <t>Jaunu bruģa ieejas lieveņa izbūve  (skat. AR-02)</t>
  </si>
  <si>
    <t>Zemes darbi bruģa seguma izveidošanai</t>
  </si>
  <si>
    <t>Esošas grunts blietētēšana</t>
  </si>
  <si>
    <t>Ģeorežģis  (ekvivalents TENAX LBO 440)</t>
  </si>
  <si>
    <t>Salizturīgā dren.smilts slāņa izbūve, b=150mm</t>
  </si>
  <si>
    <t>Dolomīta šķembu maisījuma fr.0-45 izbūve  h=150mm</t>
  </si>
  <si>
    <t>Smilts izlīdzinošās kārtas izbūve h=20mm</t>
  </si>
  <si>
    <t>Betona bruģakmens seguma izbūve 180x120x80 mm pie ieejas līdz brauktuvei</t>
  </si>
  <si>
    <t>Bruģa virskārtas spraugu aizpildīšana ar pildmateriālu (skalota smilts), segumu tīrīšana</t>
  </si>
  <si>
    <r>
      <t xml:space="preserve">Ieejas lieveņa jumta atjaunošana </t>
    </r>
    <r>
      <rPr>
        <u/>
        <sz val="11"/>
        <rFont val="Arial Narrow"/>
        <family val="2"/>
        <charset val="186"/>
      </rPr>
      <t>(skat. AR - 03, 21)</t>
    </r>
  </si>
  <si>
    <t>Ieejas lieveņa jumta plātnes augšdaļas,  priekšējās un apakšdaļas attīrīšana, sagatavošana</t>
  </si>
  <si>
    <t>Atsegtā stiegrojuma pretkorozijas apstrāde (precizēt uz vietas)</t>
  </si>
  <si>
    <t>Jumta betona virsmu remonts, (30% apjomā no esošā)(precizēt uz vietas)</t>
  </si>
  <si>
    <t>Jumta betona virsmu izlīdzināšana ar ārējo darbu remontjavu (precizēt autoruzraudzības kārtībā)</t>
  </si>
  <si>
    <t>Ieejas lieveņa jumta virsējā slīpuma veidojošā slāņa izveide</t>
  </si>
  <si>
    <t xml:space="preserve">Akmens vates siltinājums 100 mm biezumā  (λ ≤ 0,036 W/(m*K)) ierīkošana, hermetizēšana salaiduma vietā ar sienu </t>
  </si>
  <si>
    <t xml:space="preserve">Jumta stūru noformēšana salaiduma vietās </t>
  </si>
  <si>
    <t>stūris, aizpildīts ar siltumizolāciju Paroc ROB 80 vai ekvivalents</t>
  </si>
  <si>
    <t>cokola profils ieejas lieveņu jumtam, 150 mm komplektā ar papildelementiem un stiprinājumiem montēšana</t>
  </si>
  <si>
    <t>dībeļi</t>
  </si>
  <si>
    <t>Bitumena ruļļmateriālu jumta segumu ieklāšana 2 kārtās, mezglu apstrādi veic ar gāzes degli</t>
  </si>
  <si>
    <t>Skārda loksnes montāža plātnes malas nosegšanai, b=0,25m</t>
  </si>
  <si>
    <t>skārda lāsenis</t>
  </si>
  <si>
    <t>neilona dībelis Fiscer SX 8x80 mm un skrūve 6x70 vai ekvivalents</t>
  </si>
  <si>
    <t>Lietus tekņu uzstādīšana, diam. 100 mm</t>
  </si>
  <si>
    <t>Lietus notekcauruļu uzstādīšana, diam.80 mm</t>
  </si>
  <si>
    <t>Noteklāseņu montēšana</t>
  </si>
  <si>
    <t xml:space="preserve">Ieejas lieveņu apakšējas virsmu un sānu malas virsmu gruntēšana, špaktelēšana, slīpēšana un  krāsošana divās kārtās </t>
  </si>
  <si>
    <t>Apkures cauruļvadu siltināšana pagrabstāvā</t>
  </si>
  <si>
    <t>Pagraba stāvā cauruļvadu siltumizolācijas demontāža (stāvvadi, guļvadi)</t>
  </si>
  <si>
    <t xml:space="preserve">Cauruļvadu izolēšana ar izolācijas čaulām ar follijas pārklājumu un izolācijas apdare.Siltumvadītspēja λ=0,042w/m×k;  δ=50 mm; </t>
  </si>
  <si>
    <t>būvgružu savākšana</t>
  </si>
  <si>
    <t>3.</t>
  </si>
  <si>
    <t xml:space="preserve"> </t>
  </si>
  <si>
    <t>7.</t>
  </si>
  <si>
    <t>Cauruļvadu izolēšana ar izolācijas čaulām ar follijas pārklājumu un izolācijas apdare.Siltumvadītspēja λ=0,042w/m×k;  δ=50 mm;  (34 stāvvadim 1,3 m augstums)</t>
  </si>
  <si>
    <r>
      <rPr>
        <b/>
        <sz val="8"/>
        <color indexed="8"/>
        <rFont val="Cambria"/>
        <family val="1"/>
        <charset val="186"/>
      </rPr>
      <t>19.pielikums</t>
    </r>
    <r>
      <rPr>
        <sz val="8"/>
        <color indexed="8"/>
        <rFont val="Cambria"/>
        <family val="1"/>
        <charset val="186"/>
      </rPr>
      <t xml:space="preserve">
atklāta konkursa „Energoefektivitātes 
paaugstināšana daudzdzīvokļu dzīvojamā mājā
 Lauku ielā 14, Limbažos, Limbažu novadā ” nolikumam</t>
    </r>
  </si>
  <si>
    <t>Būves adrese Lauku ielā 14, Limbažos, Limbažu novadā</t>
  </si>
  <si>
    <t>Energoefektivitātes paaugstināšana daudzdzīvokļu dzīvojamā mājā Lauku ielā 14, Limbažos, Limbažu novadā</t>
  </si>
  <si>
    <r>
      <rPr>
        <b/>
        <sz val="8"/>
        <rFont val="Cambria"/>
        <family val="1"/>
        <charset val="186"/>
      </rPr>
      <t>13.pielikums</t>
    </r>
    <r>
      <rPr>
        <sz val="8"/>
        <rFont val="Cambria"/>
        <family val="1"/>
        <charset val="186"/>
      </rPr>
      <t xml:space="preserve">
atklāta konkursa „Energoefektivitātes 
paaugstināšana daudzdzīvokļu dzīvojamā mājā
 Lauku ielā 14, Limbažos, Limbažu novadā ” nolikumam</t>
    </r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</si>
  <si>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</si>
  <si>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</si>
  <si>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</si>
  <si>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</si>
  <si>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</si>
  <si>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</si>
  <si>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</si>
  <si>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</si>
  <si>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</si>
  <si>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</si>
  <si>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</si>
  <si>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</si>
  <si>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</si>
  <si>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</si>
  <si>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</si>
  <si>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</si>
  <si>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</si>
  <si>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</si>
  <si>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</si>
  <si>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</si>
  <si>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</si>
  <si>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4.12.</t>
  </si>
  <si>
    <t>6.12.</t>
  </si>
  <si>
    <t>2.13.</t>
  </si>
  <si>
    <t>2.14.</t>
  </si>
  <si>
    <t>3.13.</t>
  </si>
  <si>
    <t>2.15.</t>
  </si>
  <si>
    <t>2.16.</t>
  </si>
  <si>
    <t>2.17.</t>
  </si>
  <si>
    <t>2.18.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</si>
  <si>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</si>
  <si>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</si>
  <si>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</si>
  <si>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</si>
  <si>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</si>
  <si>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</si>
  <si>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</si>
  <si>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</si>
  <si>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</si>
  <si>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</si>
  <si>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</si>
  <si>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</si>
  <si>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</si>
  <si>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</si>
  <si>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</si>
  <si>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</si>
  <si>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</si>
  <si>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</si>
  <si>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</si>
  <si>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</si>
  <si>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</si>
  <si>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</si>
  <si>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</si>
  <si>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</si>
  <si>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</si>
  <si>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</si>
  <si>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</si>
  <si>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</si>
  <si>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</si>
  <si>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>3.31.</t>
  </si>
  <si>
    <t>3.32.</t>
  </si>
  <si>
    <t>3.33.</t>
  </si>
  <si>
    <t>3.34.</t>
  </si>
  <si>
    <t>3.35.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</si>
  <si>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</si>
  <si>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</si>
  <si>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</si>
  <si>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</si>
  <si>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</si>
  <si>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</si>
  <si>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</si>
  <si>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</si>
  <si>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</si>
  <si>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</si>
  <si>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</si>
  <si>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</si>
  <si>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</si>
  <si>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</si>
  <si>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</si>
  <si>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</si>
  <si>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</si>
  <si>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</si>
  <si>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</si>
  <si>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</si>
  <si>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</si>
  <si>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</si>
  <si>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</si>
  <si>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</si>
  <si>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</si>
  <si>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</si>
  <si>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</si>
  <si>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4.29.</t>
  </si>
  <si>
    <t>4.30.</t>
  </si>
  <si>
    <t>4.31.</t>
  </si>
  <si>
    <t>4.32.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</si>
  <si>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</si>
  <si>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</si>
  <si>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</si>
  <si>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</si>
  <si>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</si>
  <si>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</si>
  <si>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</si>
  <si>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</si>
  <si>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</si>
  <si>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</si>
  <si>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</si>
  <si>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</si>
  <si>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</si>
  <si>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</si>
  <si>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</si>
  <si>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</si>
  <si>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</si>
  <si>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</si>
  <si>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</si>
  <si>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</si>
  <si>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</si>
  <si>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</si>
  <si>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</si>
  <si>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</si>
  <si>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</si>
  <si>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</si>
  <si>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</si>
  <si>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</si>
  <si>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</si>
  <si>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</si>
  <si>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</si>
  <si>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</si>
  <si>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</si>
  <si>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</si>
  <si>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</si>
  <si>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</si>
  <si>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</si>
  <si>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</si>
  <si>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</si>
  <si>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</si>
  <si>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</si>
  <si>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</si>
  <si>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</si>
  <si>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</si>
  <si>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</si>
  <si>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</si>
  <si>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</si>
  <si>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</si>
  <si>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</si>
  <si>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</si>
  <si>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</si>
  <si>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</si>
  <si>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</si>
  <si>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6.25.</t>
  </si>
  <si>
    <t>7.1.</t>
  </si>
  <si>
    <t>7.2.</t>
  </si>
  <si>
    <t>7.3.</t>
  </si>
  <si>
    <t>7.4.</t>
  </si>
  <si>
    <t>8.</t>
  </si>
  <si>
    <t>8.1.</t>
  </si>
  <si>
    <t>Griestu virsmas remonts</t>
  </si>
  <si>
    <t>8.2.</t>
  </si>
  <si>
    <t>Griestu virsmas sagatavošana un attīrīšana</t>
  </si>
  <si>
    <t>8.3.</t>
  </si>
  <si>
    <t>Atsegtā stiegru antikorozijas apstrāde un krāsojums, betona aizsargslāņa atjaunošana</t>
  </si>
  <si>
    <t>8.4.</t>
  </si>
  <si>
    <t>Esošo koka šķūnīšu saīsināšana par siltumizolācijas biezumu, pie pārseguma nostiprinot nesošās konstrukcijas</t>
  </si>
  <si>
    <t>8.5.</t>
  </si>
  <si>
    <t>Pagrabā esošās elektroinstalācijas un inženierkomunikāciju atvirzīšana no pārseguma virsmas</t>
  </si>
  <si>
    <t>obj</t>
  </si>
  <si>
    <t>8.6.</t>
  </si>
  <si>
    <t>Pagraba pārseguma siltinājums (P1) (skat.AR-02.12)</t>
  </si>
  <si>
    <t>8.7.</t>
  </si>
  <si>
    <t>Pārseguma gruntēšana</t>
  </si>
  <si>
    <t>dziļuma grunts Sakret TGW vai ekvivalents</t>
  </si>
  <si>
    <t>8.8.</t>
  </si>
  <si>
    <t>līmjava Sakret BAK vai ekvivalents</t>
  </si>
  <si>
    <t>Paroc CGL 20 CY100 mm vai ekvivalents (λ ≤ 0,037 W/(m*K))</t>
  </si>
  <si>
    <t>montāžas putas</t>
  </si>
  <si>
    <t>Pagraba pārseguma siltumizolācija ar Paroc CGL 20 CY 100 mm biezumā un siltinājumu pieslēguma vietas pie sienām un ap šķērsojamām vertikālajām inženierkomunikācijām hermetizēšana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</si>
</sst>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"/>
    <numFmt numFmtId="166" formatCode="[$-426]General"/>
    <numFmt numFmtId="167" formatCode="_(* #,##0.00_);_(* \(#,##0.00\);_(* \-??_);_(@_)"/>
    <numFmt numFmtId="168" formatCode="#,##0.00_ ;[Red]\-#,##0.00\ "/>
    <numFmt numFmtId="169" formatCode="0.00;[Red]0.00"/>
  </numFmts>
  <fonts count="114" x14ac:knownFonts="1">
    <font>
      <sz val="10"/>
      <name val="Arial"/>
    </font>
    <font>
      <sz val="10"/>
      <name val="Helv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Arial Cyr"/>
      <charset val="204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4"/>
      <color indexed="8"/>
      <name val="Arial"/>
      <family val="2"/>
      <charset val="186"/>
    </font>
    <font>
      <b/>
      <u/>
      <sz val="10"/>
      <name val="Arial"/>
      <family val="2"/>
      <charset val="186"/>
    </font>
    <font>
      <b/>
      <sz val="11"/>
      <color indexed="8"/>
      <name val="Arial"/>
      <family val="2"/>
      <charset val="186"/>
    </font>
    <font>
      <sz val="9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4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color indexed="60"/>
      <name val="Arial"/>
      <family val="2"/>
      <charset val="186"/>
    </font>
    <font>
      <sz val="10"/>
      <color indexed="8"/>
      <name val="Cambria"/>
      <family val="1"/>
      <charset val="186"/>
    </font>
    <font>
      <b/>
      <sz val="10"/>
      <name val="Cambria"/>
      <family val="1"/>
      <charset val="186"/>
    </font>
    <font>
      <i/>
      <sz val="10"/>
      <color indexed="8"/>
      <name val="Cambria"/>
      <family val="1"/>
      <charset val="186"/>
    </font>
    <font>
      <i/>
      <sz val="10"/>
      <color indexed="63"/>
      <name val="Cambria"/>
      <family val="1"/>
      <charset val="186"/>
    </font>
    <font>
      <b/>
      <sz val="11"/>
      <name val="Cambria"/>
      <family val="1"/>
      <charset val="186"/>
    </font>
    <font>
      <i/>
      <sz val="12"/>
      <color indexed="8"/>
      <name val="Cambria"/>
      <family val="1"/>
      <charset val="186"/>
    </font>
    <font>
      <sz val="12"/>
      <color indexed="8"/>
      <name val="Cambria"/>
      <family val="1"/>
      <charset val="186"/>
    </font>
    <font>
      <b/>
      <sz val="12"/>
      <color indexed="8"/>
      <name val="Cambria"/>
      <family val="1"/>
      <charset val="186"/>
    </font>
    <font>
      <b/>
      <sz val="8"/>
      <name val="Cambria"/>
      <family val="1"/>
      <charset val="186"/>
    </font>
    <font>
      <sz val="8"/>
      <name val="Cambria"/>
      <family val="1"/>
      <charset val="186"/>
    </font>
    <font>
      <sz val="8"/>
      <color indexed="8"/>
      <name val="Cambria"/>
      <family val="1"/>
      <charset val="186"/>
    </font>
    <font>
      <b/>
      <sz val="8"/>
      <color indexed="8"/>
      <name val="Cambria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u/>
      <sz val="11"/>
      <name val="Arial Narrow"/>
      <family val="2"/>
      <charset val="186"/>
    </font>
    <font>
      <sz val="10"/>
      <name val="Arial Narrow"/>
      <family val="2"/>
      <charset val="204"/>
    </font>
    <font>
      <sz val="10"/>
      <name val="Arial Narrow"/>
      <family val="2"/>
      <charset val="186"/>
    </font>
    <font>
      <sz val="10"/>
      <color indexed="8"/>
      <name val="Arial Narrow"/>
      <family val="2"/>
      <charset val="186"/>
    </font>
    <font>
      <b/>
      <u/>
      <sz val="12"/>
      <name val="Arial Narrow"/>
      <family val="2"/>
      <charset val="186"/>
    </font>
    <font>
      <sz val="11"/>
      <name val="Arial Narrow"/>
      <family val="2"/>
      <charset val="204"/>
    </font>
    <font>
      <b/>
      <u/>
      <sz val="9"/>
      <name val="Arial Narrow"/>
      <family val="2"/>
      <charset val="186"/>
    </font>
    <font>
      <u/>
      <sz val="11"/>
      <name val="Arial Narrow"/>
      <family val="2"/>
      <charset val="186"/>
    </font>
    <font>
      <i/>
      <sz val="10"/>
      <name val="Arial Narrow"/>
      <family val="2"/>
      <charset val="186"/>
    </font>
    <font>
      <b/>
      <u/>
      <sz val="10"/>
      <name val="Arial Narrow"/>
      <family val="2"/>
      <charset val="186"/>
    </font>
    <font>
      <b/>
      <sz val="10"/>
      <name val="Arial Narrow"/>
      <family val="2"/>
      <charset val="186"/>
    </font>
    <font>
      <sz val="11"/>
      <color indexed="8"/>
      <name val="Calibri"/>
      <family val="2"/>
      <charset val="204"/>
    </font>
    <font>
      <b/>
      <sz val="10"/>
      <color indexed="8"/>
      <name val="Arial Narrow"/>
      <family val="2"/>
      <charset val="186"/>
    </font>
    <font>
      <b/>
      <u/>
      <sz val="11"/>
      <name val="Arial Narrow"/>
      <family val="2"/>
    </font>
    <font>
      <i/>
      <sz val="8"/>
      <color indexed="23"/>
      <name val="Arial"/>
      <family val="2"/>
      <charset val="186"/>
    </font>
    <font>
      <u/>
      <sz val="11"/>
      <name val="Arial Narrow"/>
      <family val="2"/>
      <charset val="204"/>
    </font>
    <font>
      <u/>
      <sz val="10"/>
      <name val="Arial Narrow"/>
      <family val="2"/>
      <charset val="204"/>
    </font>
    <font>
      <u/>
      <sz val="10"/>
      <name val="Arial Narrow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color theme="0" tint="-0.499984740745262"/>
      <name val="Arial"/>
      <family val="2"/>
      <charset val="186"/>
    </font>
    <font>
      <sz val="10"/>
      <color theme="0" tint="-0.499984740745262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theme="1"/>
      <name val="Cambria"/>
      <family val="1"/>
      <charset val="186"/>
    </font>
    <font>
      <sz val="12"/>
      <color theme="1"/>
      <name val="Cambria"/>
      <family val="1"/>
      <charset val="186"/>
      <scheme val="major"/>
    </font>
    <font>
      <sz val="10"/>
      <name val="Cambria"/>
      <family val="1"/>
      <charset val="186"/>
      <scheme val="major"/>
    </font>
    <font>
      <sz val="10"/>
      <color rgb="FF000000"/>
      <name val="Cambria"/>
      <family val="1"/>
      <charset val="186"/>
      <scheme val="major"/>
    </font>
    <font>
      <sz val="14"/>
      <color rgb="FF000000"/>
      <name val="Cambria"/>
      <family val="1"/>
      <charset val="186"/>
      <scheme val="major"/>
    </font>
    <font>
      <i/>
      <sz val="10"/>
      <color rgb="FF000000"/>
      <name val="Cambria"/>
      <family val="1"/>
      <charset val="186"/>
      <scheme val="major"/>
    </font>
    <font>
      <b/>
      <sz val="12"/>
      <color rgb="FF000000"/>
      <name val="Cambria"/>
      <family val="1"/>
      <charset val="186"/>
      <scheme val="major"/>
    </font>
    <font>
      <b/>
      <sz val="10"/>
      <color rgb="FF000000"/>
      <name val="Cambria"/>
      <family val="1"/>
      <charset val="186"/>
      <scheme val="major"/>
    </font>
    <font>
      <i/>
      <sz val="14"/>
      <color rgb="FF000000"/>
      <name val="Cambria"/>
      <family val="1"/>
      <charset val="186"/>
      <scheme val="major"/>
    </font>
    <font>
      <b/>
      <sz val="14"/>
      <color rgb="FF000000"/>
      <name val="Cambria"/>
      <family val="1"/>
      <charset val="186"/>
      <scheme val="major"/>
    </font>
    <font>
      <sz val="12"/>
      <name val="Cambria"/>
      <family val="1"/>
      <charset val="186"/>
      <scheme val="major"/>
    </font>
    <font>
      <b/>
      <sz val="13"/>
      <name val="Cambria"/>
      <family val="1"/>
      <charset val="186"/>
      <scheme val="major"/>
    </font>
    <font>
      <sz val="13"/>
      <name val="Cambria"/>
      <family val="1"/>
      <charset val="186"/>
      <scheme val="major"/>
    </font>
    <font>
      <b/>
      <sz val="13"/>
      <color indexed="8"/>
      <name val="Cambria"/>
      <family val="1"/>
      <charset val="186"/>
      <scheme val="major"/>
    </font>
    <font>
      <b/>
      <sz val="12"/>
      <name val="Cambria"/>
      <family val="1"/>
      <charset val="186"/>
      <scheme val="major"/>
    </font>
    <font>
      <b/>
      <sz val="11"/>
      <name val="Cambria"/>
      <family val="1"/>
      <charset val="186"/>
      <scheme val="major"/>
    </font>
    <font>
      <sz val="11"/>
      <color theme="1"/>
      <name val="Cambria"/>
      <family val="1"/>
      <charset val="186"/>
      <scheme val="major"/>
    </font>
    <font>
      <b/>
      <sz val="11"/>
      <color indexed="8"/>
      <name val="Cambria"/>
      <family val="1"/>
      <charset val="186"/>
      <scheme val="major"/>
    </font>
    <font>
      <b/>
      <sz val="10"/>
      <name val="Cambria"/>
      <family val="1"/>
      <charset val="186"/>
      <scheme val="major"/>
    </font>
    <font>
      <sz val="11"/>
      <name val="Cambria"/>
      <family val="1"/>
      <charset val="186"/>
      <scheme val="major"/>
    </font>
    <font>
      <b/>
      <sz val="14"/>
      <name val="Cambria"/>
      <family val="1"/>
      <charset val="186"/>
      <scheme val="major"/>
    </font>
    <font>
      <b/>
      <sz val="12"/>
      <color theme="1"/>
      <name val="Cambria"/>
      <family val="1"/>
      <charset val="186"/>
      <scheme val="major"/>
    </font>
    <font>
      <sz val="8"/>
      <name val="Cambria"/>
      <family val="1"/>
      <charset val="186"/>
      <scheme val="major"/>
    </font>
    <font>
      <sz val="10"/>
      <color theme="1"/>
      <name val="Cambria"/>
      <family val="1"/>
      <charset val="186"/>
      <scheme val="major"/>
    </font>
    <font>
      <sz val="10"/>
      <color indexed="8"/>
      <name val="Cambria"/>
      <family val="1"/>
      <charset val="186"/>
      <scheme val="major"/>
    </font>
    <font>
      <sz val="9"/>
      <color theme="1"/>
      <name val="Cambria"/>
      <family val="1"/>
      <charset val="186"/>
      <scheme val="major"/>
    </font>
    <font>
      <sz val="10"/>
      <color theme="1"/>
      <name val="Arial Narrow"/>
      <family val="2"/>
      <charset val="186"/>
    </font>
    <font>
      <b/>
      <u/>
      <sz val="11"/>
      <color theme="1"/>
      <name val="Arial Narrow"/>
      <family val="2"/>
      <charset val="186"/>
    </font>
    <font>
      <b/>
      <sz val="10"/>
      <color indexed="8"/>
      <name val="Cambria"/>
      <family val="1"/>
      <charset val="186"/>
      <scheme val="major"/>
    </font>
    <font>
      <b/>
      <u/>
      <sz val="10"/>
      <color theme="1"/>
      <name val="Arial Narrow"/>
      <family val="2"/>
      <charset val="186"/>
    </font>
    <font>
      <b/>
      <sz val="10"/>
      <color theme="1"/>
      <name val="Cambria"/>
      <family val="1"/>
      <charset val="186"/>
      <scheme val="major"/>
    </font>
    <font>
      <sz val="8"/>
      <color theme="1"/>
      <name val="Cambria"/>
      <family val="1"/>
      <charset val="186"/>
      <scheme val="major"/>
    </font>
    <font>
      <b/>
      <sz val="11"/>
      <color theme="1"/>
      <name val="Cambria"/>
      <family val="1"/>
      <charset val="186"/>
      <scheme val="major"/>
    </font>
    <font>
      <b/>
      <sz val="16"/>
      <name val="Cambria"/>
      <family val="1"/>
      <charset val="186"/>
      <scheme val="major"/>
    </font>
    <font>
      <b/>
      <sz val="8"/>
      <name val="Cambria"/>
      <family val="1"/>
      <charset val="186"/>
      <scheme val="major"/>
    </font>
    <font>
      <sz val="11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sz val="10"/>
      <color theme="1"/>
      <name val="Cambria"/>
      <family val="1"/>
      <charset val="186"/>
    </font>
    <font>
      <sz val="8"/>
      <color theme="1"/>
      <name val="Cambria"/>
      <family val="1"/>
      <charset val="186"/>
    </font>
    <font>
      <sz val="12"/>
      <color rgb="FF000000"/>
      <name val="Cambria"/>
      <family val="1"/>
      <charset val="186"/>
      <scheme val="major"/>
    </font>
    <font>
      <vertAlign val="superscript"/>
      <sz val="12"/>
      <color rgb="FF000000"/>
      <name val="Cambria"/>
      <family val="1"/>
      <charset val="186"/>
      <scheme val="major"/>
    </font>
    <font>
      <i/>
      <sz val="12"/>
      <color rgb="FF000000"/>
      <name val="Cambria"/>
      <family val="1"/>
      <charset val="186"/>
      <scheme val="major"/>
    </font>
    <font>
      <vertAlign val="superscript"/>
      <sz val="10"/>
      <color rgb="FF000000"/>
      <name val="Cambria"/>
      <family val="1"/>
      <charset val="186"/>
      <scheme val="major"/>
    </font>
    <font>
      <vertAlign val="superscript"/>
      <sz val="14"/>
      <color rgb="FF000000"/>
      <name val="Cambria"/>
      <family val="1"/>
      <charset val="186"/>
      <scheme val="major"/>
    </font>
    <font>
      <sz val="14"/>
      <color theme="1"/>
      <name val="Cambria"/>
      <family val="1"/>
      <charset val="186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0000FF"/>
      </bottom>
      <diagonal/>
    </border>
    <border>
      <left/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/>
      <top/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 style="thin">
        <color indexed="64"/>
      </left>
      <right/>
      <top style="thick">
        <color rgb="FF0000FF"/>
      </top>
      <bottom style="thin">
        <color indexed="64"/>
      </bottom>
      <diagonal/>
    </border>
    <border>
      <left/>
      <right/>
      <top style="thick">
        <color rgb="FF0000FF"/>
      </top>
      <bottom/>
      <diagonal/>
    </border>
    <border>
      <left style="medium">
        <color indexed="64"/>
      </left>
      <right style="thin">
        <color indexed="64"/>
      </right>
      <top style="thick">
        <color rgb="FF0000FF"/>
      </top>
      <bottom/>
      <diagonal/>
    </border>
    <border>
      <left/>
      <right style="medium">
        <color indexed="64"/>
      </right>
      <top style="thick">
        <color rgb="FF0000FF"/>
      </top>
      <bottom/>
      <diagonal/>
    </border>
    <border>
      <left style="thin">
        <color theme="1"/>
      </left>
      <right style="medium">
        <color theme="1"/>
      </right>
      <top style="thick">
        <color rgb="FF0000FF"/>
      </top>
      <bottom/>
      <diagonal/>
    </border>
    <border>
      <left style="medium">
        <color indexed="64"/>
      </left>
      <right/>
      <top style="thick">
        <color rgb="FF0000FF"/>
      </top>
      <bottom/>
      <diagonal/>
    </border>
    <border>
      <left style="thin">
        <color theme="1"/>
      </left>
      <right style="medium">
        <color indexed="64"/>
      </right>
      <top style="thick">
        <color rgb="FF0000FF"/>
      </top>
      <bottom/>
      <diagonal/>
    </border>
    <border>
      <left style="thin">
        <color theme="1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indexed="64"/>
      </left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 style="medium">
        <color indexed="64"/>
      </left>
      <right style="thin">
        <color indexed="64"/>
      </right>
      <top/>
      <bottom style="thick">
        <color rgb="FF0000FF"/>
      </bottom>
      <diagonal/>
    </border>
    <border>
      <left style="thin">
        <color theme="1"/>
      </left>
      <right style="medium">
        <color indexed="64"/>
      </right>
      <top/>
      <bottom style="thick">
        <color rgb="FF0000FF"/>
      </bottom>
      <diagonal/>
    </border>
    <border>
      <left style="thin">
        <color theme="1"/>
      </left>
      <right style="thick">
        <color rgb="FF0000FF"/>
      </right>
      <top/>
      <bottom style="thick">
        <color rgb="FF0000FF"/>
      </bottom>
      <diagonal/>
    </border>
    <border>
      <left style="thick">
        <color rgb="FF00B050"/>
      </left>
      <right/>
      <top style="thick">
        <color rgb="FF0000FF"/>
      </top>
      <bottom/>
      <diagonal/>
    </border>
    <border>
      <left style="thin">
        <color indexed="64"/>
      </left>
      <right style="thick">
        <color rgb="FF00B050"/>
      </right>
      <top/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medium">
        <color indexed="64"/>
      </right>
      <top/>
      <bottom style="thick">
        <color rgb="FF00B050"/>
      </bottom>
      <diagonal/>
    </border>
    <border>
      <left style="medium">
        <color indexed="64"/>
      </left>
      <right style="thin">
        <color indexed="64"/>
      </right>
      <top/>
      <bottom style="thick">
        <color rgb="FF00B050"/>
      </bottom>
      <diagonal/>
    </border>
    <border>
      <left style="thin">
        <color indexed="64"/>
      </left>
      <right style="medium">
        <color indexed="64"/>
      </right>
      <top/>
      <bottom style="thick">
        <color rgb="FF00B050"/>
      </bottom>
      <diagonal/>
    </border>
    <border>
      <left style="medium">
        <color indexed="64"/>
      </left>
      <right/>
      <top/>
      <bottom style="thick">
        <color rgb="FF00B050"/>
      </bottom>
      <diagonal/>
    </border>
    <border>
      <left style="thin">
        <color indexed="64"/>
      </left>
      <right style="thick">
        <color rgb="FF00B050"/>
      </right>
      <top/>
      <bottom style="thick">
        <color rgb="FF00B050"/>
      </bottom>
      <diagonal/>
    </border>
  </borders>
  <cellStyleXfs count="40">
    <xf numFmtId="0" fontId="0" fillId="0" borderId="0"/>
    <xf numFmtId="167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9" fillId="0" borderId="0"/>
    <xf numFmtId="0" fontId="54" fillId="0" borderId="0" applyNumberForma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textRotation="90"/>
    </xf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3" fillId="0" borderId="0">
      <alignment vertical="center"/>
    </xf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51" fillId="0" borderId="0"/>
    <xf numFmtId="0" fontId="58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</cellStyleXfs>
  <cellXfs count="807">
    <xf numFmtId="0" fontId="0" fillId="0" borderId="0" xfId="0"/>
    <xf numFmtId="0" fontId="60" fillId="3" borderId="0" xfId="0" applyFont="1" applyFill="1" applyAlignment="1"/>
    <xf numFmtId="0" fontId="11" fillId="3" borderId="0" xfId="0" applyFont="1" applyFill="1" applyAlignment="1"/>
    <xf numFmtId="0" fontId="60" fillId="0" borderId="0" xfId="0" applyFont="1" applyAlignment="1"/>
    <xf numFmtId="0" fontId="12" fillId="3" borderId="0" xfId="0" applyFont="1" applyFill="1" applyAlignment="1">
      <alignment horizontal="center" vertical="center"/>
    </xf>
    <xf numFmtId="2" fontId="60" fillId="0" borderId="0" xfId="0" applyNumberFormat="1" applyFont="1" applyAlignment="1">
      <alignment horizontal="right"/>
    </xf>
    <xf numFmtId="0" fontId="60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2" fontId="12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left" vertical="center"/>
    </xf>
    <xf numFmtId="0" fontId="10" fillId="3" borderId="0" xfId="0" applyNumberFormat="1" applyFont="1" applyFill="1" applyAlignment="1" applyProtection="1">
      <protection locked="0"/>
    </xf>
    <xf numFmtId="0" fontId="3" fillId="3" borderId="0" xfId="0" applyNumberFormat="1" applyFont="1" applyFill="1" applyAlignment="1" applyProtection="1">
      <protection locked="0"/>
    </xf>
    <xf numFmtId="0" fontId="16" fillId="3" borderId="0" xfId="0" applyNumberFormat="1" applyFont="1" applyFill="1" applyAlignment="1" applyProtection="1">
      <protection locked="0"/>
    </xf>
    <xf numFmtId="0" fontId="17" fillId="3" borderId="0" xfId="0" applyNumberFormat="1" applyFont="1" applyFill="1" applyAlignment="1" applyProtection="1">
      <protection locked="0"/>
    </xf>
    <xf numFmtId="0" fontId="3" fillId="3" borderId="0" xfId="0" applyNumberFormat="1" applyFont="1" applyFill="1" applyAlignment="1" applyProtection="1">
      <alignment vertical="center"/>
      <protection locked="0"/>
    </xf>
    <xf numFmtId="0" fontId="18" fillId="3" borderId="0" xfId="0" applyFont="1" applyFill="1" applyAlignment="1">
      <alignment horizontal="center" vertical="center" wrapText="1"/>
    </xf>
    <xf numFmtId="2" fontId="18" fillId="3" borderId="0" xfId="0" applyNumberFormat="1" applyFont="1" applyFill="1" applyAlignment="1">
      <alignment horizontal="right" wrapText="1"/>
    </xf>
    <xf numFmtId="2" fontId="61" fillId="3" borderId="0" xfId="0" applyNumberFormat="1" applyFont="1" applyFill="1" applyAlignment="1">
      <alignment horizontal="left"/>
    </xf>
    <xf numFmtId="168" fontId="18" fillId="3" borderId="0" xfId="0" applyNumberFormat="1" applyFont="1" applyFill="1" applyAlignment="1">
      <alignment wrapText="1"/>
    </xf>
    <xf numFmtId="168" fontId="18" fillId="3" borderId="0" xfId="0" applyNumberFormat="1" applyFont="1" applyFill="1" applyAlignment="1">
      <alignment horizontal="right" wrapText="1"/>
    </xf>
    <xf numFmtId="168" fontId="60" fillId="3" borderId="0" xfId="0" applyNumberFormat="1" applyFont="1" applyFill="1" applyAlignment="1"/>
    <xf numFmtId="168" fontId="3" fillId="3" borderId="0" xfId="0" applyNumberFormat="1" applyFont="1" applyFill="1" applyAlignment="1" applyProtection="1">
      <protection locked="0"/>
    </xf>
    <xf numFmtId="168" fontId="18" fillId="3" borderId="0" xfId="0" applyNumberFormat="1" applyFont="1" applyFill="1" applyAlignment="1">
      <alignment horizontal="center" vertical="center"/>
    </xf>
    <xf numFmtId="168" fontId="18" fillId="3" borderId="0" xfId="0" applyNumberFormat="1" applyFont="1" applyFill="1" applyAlignment="1"/>
    <xf numFmtId="168" fontId="18" fillId="3" borderId="0" xfId="0" applyNumberFormat="1" applyFont="1" applyFill="1" applyAlignment="1">
      <alignment horizontal="right"/>
    </xf>
    <xf numFmtId="168" fontId="19" fillId="3" borderId="0" xfId="0" applyNumberFormat="1" applyFont="1" applyFill="1" applyAlignment="1">
      <alignment horizontal="right"/>
    </xf>
    <xf numFmtId="168" fontId="11" fillId="3" borderId="0" xfId="0" applyNumberFormat="1" applyFont="1" applyFill="1" applyAlignment="1"/>
    <xf numFmtId="0" fontId="62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/>
    <xf numFmtId="168" fontId="15" fillId="3" borderId="0" xfId="0" applyNumberFormat="1" applyFont="1" applyFill="1" applyAlignment="1"/>
    <xf numFmtId="168" fontId="3" fillId="3" borderId="0" xfId="0" applyNumberFormat="1" applyFont="1" applyFill="1" applyAlignment="1"/>
    <xf numFmtId="168" fontId="63" fillId="3" borderId="0" xfId="0" applyNumberFormat="1" applyFont="1" applyFill="1" applyAlignment="1"/>
    <xf numFmtId="168" fontId="18" fillId="3" borderId="0" xfId="0" applyNumberFormat="1" applyFont="1" applyFill="1" applyAlignment="1">
      <alignment horizontal="center"/>
    </xf>
    <xf numFmtId="168" fontId="61" fillId="3" borderId="0" xfId="0" applyNumberFormat="1" applyFont="1" applyFill="1" applyAlignment="1">
      <alignment horizontal="left"/>
    </xf>
    <xf numFmtId="0" fontId="60" fillId="3" borderId="0" xfId="0" applyFont="1" applyFill="1" applyBorder="1" applyAlignment="1"/>
    <xf numFmtId="0" fontId="60" fillId="0" borderId="0" xfId="0" applyFont="1" applyFill="1" applyBorder="1" applyAlignment="1"/>
    <xf numFmtId="168" fontId="21" fillId="3" borderId="1" xfId="0" applyNumberFormat="1" applyFont="1" applyFill="1" applyBorder="1" applyAlignment="1">
      <alignment horizontal="center" vertical="center"/>
    </xf>
    <xf numFmtId="168" fontId="21" fillId="3" borderId="2" xfId="0" applyNumberFormat="1" applyFont="1" applyFill="1" applyBorder="1" applyAlignment="1">
      <alignment horizontal="center" textRotation="90"/>
    </xf>
    <xf numFmtId="4" fontId="21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/>
    </xf>
    <xf numFmtId="4" fontId="23" fillId="3" borderId="2" xfId="0" applyNumberFormat="1" applyFont="1" applyFill="1" applyBorder="1" applyAlignment="1">
      <alignment horizontal="right" vertical="center"/>
    </xf>
    <xf numFmtId="0" fontId="64" fillId="3" borderId="3" xfId="0" applyFont="1" applyFill="1" applyBorder="1" applyAlignment="1">
      <alignment horizontal="center"/>
    </xf>
    <xf numFmtId="0" fontId="65" fillId="3" borderId="0" xfId="0" applyFont="1" applyFill="1" applyBorder="1" applyAlignment="1"/>
    <xf numFmtId="0" fontId="65" fillId="0" borderId="0" xfId="0" applyFont="1" applyAlignment="1"/>
    <xf numFmtId="168" fontId="21" fillId="3" borderId="2" xfId="0" applyNumberFormat="1" applyFont="1" applyFill="1" applyBorder="1" applyAlignment="1">
      <alignment horizontal="center" vertical="center" wrapText="1"/>
    </xf>
    <xf numFmtId="4" fontId="65" fillId="0" borderId="0" xfId="0" applyNumberFormat="1" applyFont="1" applyFill="1" applyBorder="1" applyAlignment="1"/>
    <xf numFmtId="168" fontId="21" fillId="3" borderId="2" xfId="0" applyNumberFormat="1" applyFont="1" applyFill="1" applyBorder="1" applyAlignment="1">
      <alignment horizontal="center"/>
    </xf>
    <xf numFmtId="168" fontId="21" fillId="3" borderId="4" xfId="0" applyNumberFormat="1" applyFont="1" applyFill="1" applyBorder="1" applyAlignment="1">
      <alignment horizontal="left" vertical="center"/>
    </xf>
    <xf numFmtId="168" fontId="22" fillId="3" borderId="5" xfId="0" applyNumberFormat="1" applyFont="1" applyFill="1" applyBorder="1" applyAlignment="1">
      <alignment horizontal="left"/>
    </xf>
    <xf numFmtId="168" fontId="22" fillId="3" borderId="5" xfId="0" applyNumberFormat="1" applyFont="1" applyFill="1" applyBorder="1" applyAlignment="1">
      <alignment horizontal="center"/>
    </xf>
    <xf numFmtId="168" fontId="21" fillId="3" borderId="6" xfId="0" applyNumberFormat="1" applyFont="1" applyFill="1" applyBorder="1" applyAlignment="1">
      <alignment horizontal="center"/>
    </xf>
    <xf numFmtId="4" fontId="21" fillId="3" borderId="7" xfId="0" applyNumberFormat="1" applyFont="1" applyFill="1" applyBorder="1" applyAlignment="1">
      <alignment horizontal="right" vertical="center"/>
    </xf>
    <xf numFmtId="4" fontId="21" fillId="3" borderId="4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126" xfId="0" applyNumberFormat="1" applyFont="1" applyFill="1" applyBorder="1" applyAlignment="1">
      <alignment horizontal="right" vertical="center"/>
    </xf>
    <xf numFmtId="4" fontId="21" fillId="3" borderId="127" xfId="0" applyNumberFormat="1" applyFont="1" applyFill="1" applyBorder="1" applyAlignment="1">
      <alignment horizontal="right" vertical="center"/>
    </xf>
    <xf numFmtId="4" fontId="21" fillId="3" borderId="8" xfId="0" applyNumberFormat="1" applyFont="1" applyFill="1" applyBorder="1" applyAlignment="1">
      <alignment horizontal="right" vertical="center"/>
    </xf>
    <xf numFmtId="4" fontId="21" fillId="3" borderId="9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4" fontId="23" fillId="3" borderId="5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21" fillId="3" borderId="6" xfId="0" applyNumberFormat="1" applyFont="1" applyFill="1" applyBorder="1" applyAlignment="1">
      <alignment horizontal="right" vertical="center"/>
    </xf>
    <xf numFmtId="4" fontId="21" fillId="3" borderId="10" xfId="0" applyNumberFormat="1" applyFont="1" applyFill="1" applyBorder="1" applyAlignment="1">
      <alignment horizontal="right" vertical="center"/>
    </xf>
    <xf numFmtId="4" fontId="21" fillId="3" borderId="11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/>
    <xf numFmtId="168" fontId="21" fillId="3" borderId="12" xfId="0" applyNumberFormat="1" applyFont="1" applyFill="1" applyBorder="1" applyAlignment="1">
      <alignment horizontal="left" vertical="center"/>
    </xf>
    <xf numFmtId="168" fontId="21" fillId="3" borderId="13" xfId="0" applyNumberFormat="1" applyFont="1" applyFill="1" applyBorder="1" applyAlignment="1"/>
    <xf numFmtId="168" fontId="21" fillId="3" borderId="1" xfId="0" applyNumberFormat="1" applyFont="1" applyFill="1" applyBorder="1" applyAlignment="1">
      <alignment horizontal="center"/>
    </xf>
    <xf numFmtId="4" fontId="21" fillId="3" borderId="14" xfId="0" applyNumberFormat="1" applyFont="1" applyFill="1" applyBorder="1" applyAlignment="1">
      <alignment horizontal="right" vertical="center"/>
    </xf>
    <xf numFmtId="4" fontId="21" fillId="3" borderId="13" xfId="0" applyNumberFormat="1" applyFont="1" applyFill="1" applyBorder="1" applyAlignment="1">
      <alignment horizontal="right" vertical="center"/>
    </xf>
    <xf numFmtId="4" fontId="21" fillId="3" borderId="128" xfId="0" applyNumberFormat="1" applyFont="1" applyFill="1" applyBorder="1" applyAlignment="1">
      <alignment horizontal="right" vertical="center"/>
    </xf>
    <xf numFmtId="4" fontId="21" fillId="3" borderId="129" xfId="0" applyNumberFormat="1" applyFont="1" applyFill="1" applyBorder="1" applyAlignment="1">
      <alignment horizontal="right" vertical="center"/>
    </xf>
    <xf numFmtId="4" fontId="21" fillId="3" borderId="15" xfId="0" applyNumberFormat="1" applyFont="1" applyFill="1" applyBorder="1" applyAlignment="1">
      <alignment horizontal="right" vertical="center"/>
    </xf>
    <xf numFmtId="4" fontId="21" fillId="3" borderId="3" xfId="0" applyNumberFormat="1" applyFont="1" applyFill="1" applyBorder="1" applyAlignment="1">
      <alignment horizontal="right" vertical="center"/>
    </xf>
    <xf numFmtId="4" fontId="2" fillId="3" borderId="15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23" fillId="3" borderId="13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1" fillId="3" borderId="1" xfId="0" applyNumberFormat="1" applyFont="1" applyFill="1" applyBorder="1" applyAlignment="1">
      <alignment horizontal="right" vertical="center"/>
    </xf>
    <xf numFmtId="4" fontId="21" fillId="3" borderId="16" xfId="0" applyNumberFormat="1" applyFont="1" applyFill="1" applyBorder="1" applyAlignment="1">
      <alignment horizontal="right" vertical="center"/>
    </xf>
    <xf numFmtId="0" fontId="65" fillId="0" borderId="0" xfId="0" applyFont="1" applyFill="1" applyBorder="1" applyAlignment="1"/>
    <xf numFmtId="168" fontId="21" fillId="3" borderId="17" xfId="0" applyNumberFormat="1" applyFont="1" applyFill="1" applyBorder="1" applyAlignment="1">
      <alignment horizontal="left" vertical="center"/>
    </xf>
    <xf numFmtId="168" fontId="21" fillId="3" borderId="18" xfId="0" applyNumberFormat="1" applyFont="1" applyFill="1" applyBorder="1" applyAlignment="1"/>
    <xf numFmtId="168" fontId="21" fillId="3" borderId="19" xfId="0" applyNumberFormat="1" applyFont="1" applyFill="1" applyBorder="1" applyAlignment="1">
      <alignment horizontal="center"/>
    </xf>
    <xf numFmtId="4" fontId="21" fillId="3" borderId="20" xfId="0" applyNumberFormat="1" applyFont="1" applyFill="1" applyBorder="1" applyAlignment="1">
      <alignment horizontal="right" vertical="center"/>
    </xf>
    <xf numFmtId="4" fontId="21" fillId="3" borderId="18" xfId="0" applyNumberFormat="1" applyFont="1" applyFill="1" applyBorder="1" applyAlignment="1">
      <alignment horizontal="right" vertical="center"/>
    </xf>
    <xf numFmtId="4" fontId="21" fillId="3" borderId="130" xfId="0" applyNumberFormat="1" applyFont="1" applyFill="1" applyBorder="1" applyAlignment="1">
      <alignment horizontal="right" vertical="center"/>
    </xf>
    <xf numFmtId="4" fontId="21" fillId="3" borderId="131" xfId="0" applyNumberFormat="1" applyFont="1" applyFill="1" applyBorder="1" applyAlignment="1">
      <alignment horizontal="right" vertical="center"/>
    </xf>
    <xf numFmtId="4" fontId="21" fillId="3" borderId="21" xfId="0" applyNumberFormat="1" applyFont="1" applyFill="1" applyBorder="1" applyAlignment="1">
      <alignment horizontal="right" vertical="center"/>
    </xf>
    <xf numFmtId="4" fontId="21" fillId="3" borderId="22" xfId="0" applyNumberFormat="1" applyFont="1" applyFill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right" vertical="center"/>
    </xf>
    <xf numFmtId="4" fontId="2" fillId="3" borderId="23" xfId="0" applyNumberFormat="1" applyFont="1" applyFill="1" applyBorder="1" applyAlignment="1">
      <alignment horizontal="right" vertical="center"/>
    </xf>
    <xf numFmtId="4" fontId="2" fillId="3" borderId="22" xfId="0" applyNumberFormat="1" applyFont="1" applyFill="1" applyBorder="1" applyAlignment="1">
      <alignment horizontal="right" vertical="center"/>
    </xf>
    <xf numFmtId="4" fontId="23" fillId="3" borderId="18" xfId="0" applyNumberFormat="1" applyFont="1" applyFill="1" applyBorder="1" applyAlignment="1">
      <alignment horizontal="right" vertical="center"/>
    </xf>
    <xf numFmtId="4" fontId="2" fillId="3" borderId="19" xfId="0" applyNumberFormat="1" applyFont="1" applyFill="1" applyBorder="1" applyAlignment="1">
      <alignment horizontal="right" vertical="center"/>
    </xf>
    <xf numFmtId="4" fontId="21" fillId="3" borderId="19" xfId="0" applyNumberFormat="1" applyFont="1" applyFill="1" applyBorder="1" applyAlignment="1">
      <alignment horizontal="right" vertical="center"/>
    </xf>
    <xf numFmtId="4" fontId="21" fillId="3" borderId="23" xfId="0" applyNumberFormat="1" applyFont="1" applyFill="1" applyBorder="1" applyAlignment="1">
      <alignment horizontal="right" vertical="center"/>
    </xf>
    <xf numFmtId="4" fontId="21" fillId="3" borderId="24" xfId="0" applyNumberFormat="1" applyFont="1" applyFill="1" applyBorder="1" applyAlignment="1">
      <alignment horizontal="right" vertical="center"/>
    </xf>
    <xf numFmtId="168" fontId="21" fillId="3" borderId="25" xfId="0" applyNumberFormat="1" applyFont="1" applyFill="1" applyBorder="1" applyAlignment="1">
      <alignment horizontal="left" vertical="center"/>
    </xf>
    <xf numFmtId="168" fontId="22" fillId="3" borderId="26" xfId="0" applyNumberFormat="1" applyFont="1" applyFill="1" applyBorder="1" applyAlignment="1">
      <alignment horizontal="left"/>
    </xf>
    <xf numFmtId="168" fontId="22" fillId="3" borderId="26" xfId="0" applyNumberFormat="1" applyFont="1" applyFill="1" applyBorder="1" applyAlignment="1">
      <alignment horizontal="center"/>
    </xf>
    <xf numFmtId="168" fontId="22" fillId="3" borderId="27" xfId="0" applyNumberFormat="1" applyFont="1" applyFill="1" applyBorder="1" applyAlignment="1">
      <alignment horizontal="center"/>
    </xf>
    <xf numFmtId="168" fontId="21" fillId="3" borderId="28" xfId="0" applyNumberFormat="1" applyFont="1" applyFill="1" applyBorder="1" applyAlignment="1">
      <alignment horizontal="center"/>
    </xf>
    <xf numFmtId="4" fontId="21" fillId="3" borderId="27" xfId="0" applyNumberFormat="1" applyFont="1" applyFill="1" applyBorder="1" applyAlignment="1">
      <alignment horizontal="right" vertical="center"/>
    </xf>
    <xf numFmtId="4" fontId="21" fillId="3" borderId="26" xfId="0" applyNumberFormat="1" applyFont="1" applyFill="1" applyBorder="1" applyAlignment="1">
      <alignment horizontal="right" vertical="center"/>
    </xf>
    <xf numFmtId="4" fontId="21" fillId="3" borderId="29" xfId="0" applyNumberFormat="1" applyFont="1" applyFill="1" applyBorder="1" applyAlignment="1">
      <alignment horizontal="right" vertical="center"/>
    </xf>
    <xf numFmtId="4" fontId="2" fillId="3" borderId="26" xfId="0" applyNumberFormat="1" applyFont="1" applyFill="1" applyBorder="1" applyAlignment="1">
      <alignment horizontal="right" vertical="center"/>
    </xf>
    <xf numFmtId="4" fontId="2" fillId="3" borderId="29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" fontId="23" fillId="3" borderId="0" xfId="0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right" vertical="center"/>
    </xf>
    <xf numFmtId="4" fontId="21" fillId="3" borderId="25" xfId="0" applyNumberFormat="1" applyFont="1" applyFill="1" applyBorder="1" applyAlignment="1">
      <alignment horizontal="right" vertical="center"/>
    </xf>
    <xf numFmtId="4" fontId="21" fillId="3" borderId="30" xfId="0" applyNumberFormat="1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center" vertical="center"/>
    </xf>
    <xf numFmtId="168" fontId="21" fillId="3" borderId="31" xfId="0" applyNumberFormat="1" applyFont="1" applyFill="1" applyBorder="1" applyAlignment="1">
      <alignment horizontal="left" vertical="center"/>
    </xf>
    <xf numFmtId="168" fontId="21" fillId="3" borderId="0" xfId="0" applyNumberFormat="1" applyFont="1" applyFill="1" applyBorder="1" applyAlignment="1"/>
    <xf numFmtId="168" fontId="21" fillId="3" borderId="32" xfId="0" applyNumberFormat="1" applyFont="1" applyFill="1" applyBorder="1" applyAlignment="1"/>
    <xf numFmtId="168" fontId="21" fillId="3" borderId="33" xfId="0" applyNumberFormat="1" applyFont="1" applyFill="1" applyBorder="1" applyAlignment="1">
      <alignment horizontal="center"/>
    </xf>
    <xf numFmtId="4" fontId="21" fillId="3" borderId="32" xfId="0" applyNumberFormat="1" applyFont="1" applyFill="1" applyBorder="1" applyAlignment="1">
      <alignment horizontal="right" vertical="center"/>
    </xf>
    <xf numFmtId="4" fontId="21" fillId="3" borderId="0" xfId="0" applyNumberFormat="1" applyFont="1" applyFill="1" applyBorder="1" applyAlignment="1">
      <alignment horizontal="right" vertical="center"/>
    </xf>
    <xf numFmtId="4" fontId="21" fillId="3" borderId="34" xfId="0" applyNumberFormat="1" applyFont="1" applyFill="1" applyBorder="1" applyAlignment="1">
      <alignment horizontal="right" vertical="center"/>
    </xf>
    <xf numFmtId="4" fontId="2" fillId="3" borderId="31" xfId="0" applyNumberFormat="1" applyFont="1" applyFill="1" applyBorder="1" applyAlignment="1">
      <alignment horizontal="right" vertical="center"/>
    </xf>
    <xf numFmtId="4" fontId="21" fillId="3" borderId="35" xfId="0" applyNumberFormat="1" applyFont="1" applyFill="1" applyBorder="1" applyAlignment="1">
      <alignment horizontal="right" vertical="center"/>
    </xf>
    <xf numFmtId="4" fontId="21" fillId="3" borderId="31" xfId="0" applyNumberFormat="1" applyFont="1" applyFill="1" applyBorder="1" applyAlignment="1">
      <alignment horizontal="right" vertical="center"/>
    </xf>
    <xf numFmtId="10" fontId="21" fillId="3" borderId="33" xfId="0" applyNumberFormat="1" applyFont="1" applyFill="1" applyBorder="1" applyAlignment="1">
      <alignment horizontal="center"/>
    </xf>
    <xf numFmtId="168" fontId="21" fillId="3" borderId="132" xfId="0" applyNumberFormat="1" applyFont="1" applyFill="1" applyBorder="1" applyAlignment="1"/>
    <xf numFmtId="168" fontId="21" fillId="3" borderId="133" xfId="0" applyNumberFormat="1" applyFont="1" applyFill="1" applyBorder="1" applyAlignment="1"/>
    <xf numFmtId="4" fontId="21" fillId="3" borderId="134" xfId="0" applyNumberFormat="1" applyFont="1" applyFill="1" applyBorder="1" applyAlignment="1">
      <alignment horizontal="right" vertical="center"/>
    </xf>
    <xf numFmtId="4" fontId="21" fillId="3" borderId="132" xfId="0" applyNumberFormat="1" applyFont="1" applyFill="1" applyBorder="1" applyAlignment="1">
      <alignment horizontal="right" vertical="center"/>
    </xf>
    <xf numFmtId="168" fontId="21" fillId="3" borderId="135" xfId="0" applyNumberFormat="1" applyFont="1" applyFill="1" applyBorder="1" applyAlignment="1">
      <alignment horizontal="left" vertical="center"/>
    </xf>
    <xf numFmtId="168" fontId="22" fillId="3" borderId="136" xfId="0" applyNumberFormat="1" applyFont="1" applyFill="1" applyBorder="1" applyAlignment="1">
      <alignment horizontal="left"/>
    </xf>
    <xf numFmtId="168" fontId="22" fillId="3" borderId="137" xfId="0" applyNumberFormat="1" applyFont="1" applyFill="1" applyBorder="1" applyAlignment="1">
      <alignment horizontal="center"/>
    </xf>
    <xf numFmtId="168" fontId="21" fillId="3" borderId="138" xfId="0" applyNumberFormat="1" applyFont="1" applyFill="1" applyBorder="1" applyAlignment="1">
      <alignment horizontal="center"/>
    </xf>
    <xf numFmtId="4" fontId="21" fillId="3" borderId="139" xfId="0" applyNumberFormat="1" applyFont="1" applyFill="1" applyBorder="1" applyAlignment="1">
      <alignment horizontal="right" vertical="center"/>
    </xf>
    <xf numFmtId="4" fontId="21" fillId="3" borderId="137" xfId="0" applyNumberFormat="1" applyFont="1" applyFill="1" applyBorder="1" applyAlignment="1">
      <alignment horizontal="right" vertical="center"/>
    </xf>
    <xf numFmtId="4" fontId="21" fillId="3" borderId="140" xfId="0" applyNumberFormat="1" applyFont="1" applyFill="1" applyBorder="1" applyAlignment="1">
      <alignment horizontal="right" vertical="center"/>
    </xf>
    <xf numFmtId="4" fontId="2" fillId="3" borderId="137" xfId="0" applyNumberFormat="1" applyFont="1" applyFill="1" applyBorder="1" applyAlignment="1">
      <alignment horizontal="right" vertical="center"/>
    </xf>
    <xf numFmtId="4" fontId="23" fillId="3" borderId="137" xfId="0" applyNumberFormat="1" applyFont="1" applyFill="1" applyBorder="1" applyAlignment="1">
      <alignment horizontal="right" vertical="center"/>
    </xf>
    <xf numFmtId="4" fontId="2" fillId="3" borderId="141" xfId="0" applyNumberFormat="1" applyFont="1" applyFill="1" applyBorder="1" applyAlignment="1">
      <alignment horizontal="right" vertical="center"/>
    </xf>
    <xf numFmtId="4" fontId="2" fillId="3" borderId="142" xfId="0" applyNumberFormat="1" applyFont="1" applyFill="1" applyBorder="1" applyAlignment="1">
      <alignment horizontal="right" vertical="center"/>
    </xf>
    <xf numFmtId="4" fontId="2" fillId="3" borderId="140" xfId="0" applyNumberFormat="1" applyFont="1" applyFill="1" applyBorder="1" applyAlignment="1">
      <alignment horizontal="right" vertical="center"/>
    </xf>
    <xf numFmtId="4" fontId="2" fillId="3" borderId="143" xfId="0" applyNumberFormat="1" applyFont="1" applyFill="1" applyBorder="1" applyAlignment="1">
      <alignment horizontal="right" vertical="center"/>
    </xf>
    <xf numFmtId="168" fontId="21" fillId="3" borderId="144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 applyProtection="1">
      <protection locked="0"/>
    </xf>
    <xf numFmtId="49" fontId="2" fillId="3" borderId="33" xfId="0" applyNumberFormat="1" applyFont="1" applyFill="1" applyBorder="1" applyAlignment="1" applyProtection="1">
      <alignment horizontal="center" vertical="top"/>
      <protection locked="0"/>
    </xf>
    <xf numFmtId="4" fontId="21" fillId="3" borderId="145" xfId="0" applyNumberFormat="1" applyFont="1" applyFill="1" applyBorder="1" applyAlignment="1">
      <alignment horizontal="right" vertical="center"/>
    </xf>
    <xf numFmtId="4" fontId="21" fillId="3" borderId="146" xfId="0" applyNumberFormat="1" applyFont="1" applyFill="1" applyBorder="1" applyAlignment="1">
      <alignment horizontal="right" vertical="center"/>
    </xf>
    <xf numFmtId="4" fontId="21" fillId="3" borderId="147" xfId="0" applyNumberFormat="1" applyFont="1" applyFill="1" applyBorder="1" applyAlignment="1">
      <alignment horizontal="right" vertical="center"/>
    </xf>
    <xf numFmtId="10" fontId="2" fillId="3" borderId="33" xfId="0" applyNumberFormat="1" applyFont="1" applyFill="1" applyBorder="1" applyAlignment="1" applyProtection="1">
      <alignment horizontal="center" vertical="top"/>
      <protection locked="0"/>
    </xf>
    <xf numFmtId="168" fontId="21" fillId="3" borderId="148" xfId="0" applyNumberFormat="1" applyFont="1" applyFill="1" applyBorder="1" applyAlignment="1">
      <alignment horizontal="left" vertical="center"/>
    </xf>
    <xf numFmtId="0" fontId="23" fillId="3" borderId="132" xfId="0" applyNumberFormat="1" applyFont="1" applyFill="1" applyBorder="1" applyAlignment="1" applyProtection="1">
      <alignment horizontal="left" vertical="top"/>
      <protection locked="0"/>
    </xf>
    <xf numFmtId="0" fontId="23" fillId="3" borderId="149" xfId="0" applyNumberFormat="1" applyFont="1" applyFill="1" applyBorder="1" applyAlignment="1" applyProtection="1">
      <alignment horizontal="center" vertical="top"/>
      <protection locked="0"/>
    </xf>
    <xf numFmtId="4" fontId="21" fillId="3" borderId="133" xfId="0" applyNumberFormat="1" applyFont="1" applyFill="1" applyBorder="1" applyAlignment="1">
      <alignment horizontal="right" vertical="center"/>
    </xf>
    <xf numFmtId="4" fontId="2" fillId="3" borderId="150" xfId="0" applyNumberFormat="1" applyFont="1" applyFill="1" applyBorder="1" applyAlignment="1">
      <alignment horizontal="right" vertical="center"/>
    </xf>
    <xf numFmtId="4" fontId="2" fillId="3" borderId="134" xfId="0" applyNumberFormat="1" applyFont="1" applyFill="1" applyBorder="1" applyAlignment="1">
      <alignment horizontal="right" vertical="center"/>
    </xf>
    <xf numFmtId="4" fontId="2" fillId="3" borderId="132" xfId="0" applyNumberFormat="1" applyFont="1" applyFill="1" applyBorder="1" applyAlignment="1">
      <alignment horizontal="right" vertical="center"/>
    </xf>
    <xf numFmtId="4" fontId="23" fillId="3" borderId="132" xfId="0" applyNumberFormat="1" applyFont="1" applyFill="1" applyBorder="1" applyAlignment="1">
      <alignment horizontal="right" vertical="center"/>
    </xf>
    <xf numFmtId="4" fontId="2" fillId="3" borderId="151" xfId="0" applyNumberFormat="1" applyFont="1" applyFill="1" applyBorder="1" applyAlignment="1">
      <alignment horizontal="right" vertical="center"/>
    </xf>
    <xf numFmtId="168" fontId="21" fillId="3" borderId="152" xfId="0" applyNumberFormat="1" applyFont="1" applyFill="1" applyBorder="1" applyAlignment="1">
      <alignment horizontal="left" vertical="center"/>
    </xf>
    <xf numFmtId="0" fontId="23" fillId="3" borderId="137" xfId="0" applyNumberFormat="1" applyFont="1" applyFill="1" applyBorder="1" applyAlignment="1" applyProtection="1">
      <alignment horizontal="left" vertical="top"/>
      <protection locked="0"/>
    </xf>
    <xf numFmtId="0" fontId="23" fillId="3" borderId="137" xfId="0" applyNumberFormat="1" applyFont="1" applyFill="1" applyBorder="1" applyAlignment="1" applyProtection="1">
      <alignment horizontal="center" vertical="top"/>
      <protection locked="0"/>
    </xf>
    <xf numFmtId="0" fontId="23" fillId="3" borderId="139" xfId="0" applyNumberFormat="1" applyFont="1" applyFill="1" applyBorder="1" applyAlignment="1" applyProtection="1">
      <alignment horizontal="center" vertical="top"/>
      <protection locked="0"/>
    </xf>
    <xf numFmtId="0" fontId="23" fillId="3" borderId="138" xfId="0" applyNumberFormat="1" applyFont="1" applyFill="1" applyBorder="1" applyAlignment="1" applyProtection="1">
      <alignment horizontal="center" vertical="top"/>
      <protection locked="0"/>
    </xf>
    <xf numFmtId="4" fontId="2" fillId="3" borderId="34" xfId="0" applyNumberFormat="1" applyFont="1" applyFill="1" applyBorder="1" applyAlignment="1">
      <alignment horizontal="right" vertical="center"/>
    </xf>
    <xf numFmtId="4" fontId="21" fillId="3" borderId="141" xfId="0" applyNumberFormat="1" applyFont="1" applyFill="1" applyBorder="1" applyAlignment="1">
      <alignment horizontal="right" vertical="center"/>
    </xf>
    <xf numFmtId="4" fontId="21" fillId="3" borderId="153" xfId="0" applyNumberFormat="1" applyFont="1" applyFill="1" applyBorder="1" applyAlignment="1">
      <alignment horizontal="right" vertical="center"/>
    </xf>
    <xf numFmtId="0" fontId="21" fillId="3" borderId="154" xfId="0" applyFont="1" applyFill="1" applyBorder="1" applyAlignment="1">
      <alignment horizontal="center" vertical="center"/>
    </xf>
    <xf numFmtId="0" fontId="2" fillId="3" borderId="32" xfId="0" applyNumberFormat="1" applyFont="1" applyFill="1" applyBorder="1" applyAlignment="1" applyProtection="1">
      <protection locked="0"/>
    </xf>
    <xf numFmtId="4" fontId="25" fillId="3" borderId="0" xfId="0" applyNumberFormat="1" applyFont="1" applyFill="1" applyBorder="1" applyAlignment="1">
      <alignment horizontal="right" vertical="center"/>
    </xf>
    <xf numFmtId="4" fontId="65" fillId="3" borderId="0" xfId="0" applyNumberFormat="1" applyFont="1" applyFill="1" applyBorder="1" applyAlignment="1">
      <alignment horizontal="right" vertical="center"/>
    </xf>
    <xf numFmtId="4" fontId="65" fillId="3" borderId="31" xfId="0" applyNumberFormat="1" applyFont="1" applyFill="1" applyBorder="1" applyAlignment="1">
      <alignment horizontal="right" vertical="center"/>
    </xf>
    <xf numFmtId="4" fontId="2" fillId="3" borderId="153" xfId="0" applyNumberFormat="1" applyFont="1" applyFill="1" applyBorder="1" applyAlignment="1">
      <alignment horizontal="right" vertical="center"/>
    </xf>
    <xf numFmtId="0" fontId="64" fillId="3" borderId="0" xfId="0" applyFont="1" applyFill="1" applyAlignment="1"/>
    <xf numFmtId="0" fontId="65" fillId="3" borderId="0" xfId="0" applyFont="1" applyFill="1" applyAlignment="1"/>
    <xf numFmtId="14" fontId="21" fillId="3" borderId="154" xfId="0" applyNumberFormat="1" applyFont="1" applyFill="1" applyBorder="1" applyAlignment="1">
      <alignment horizontal="center" vertical="center"/>
    </xf>
    <xf numFmtId="4" fontId="65" fillId="3" borderId="32" xfId="0" applyNumberFormat="1" applyFont="1" applyFill="1" applyBorder="1" applyAlignment="1">
      <alignment horizontal="right" vertical="center"/>
    </xf>
    <xf numFmtId="0" fontId="65" fillId="3" borderId="154" xfId="0" applyFont="1" applyFill="1" applyBorder="1" applyAlignment="1">
      <alignment horizontal="center" vertical="center"/>
    </xf>
    <xf numFmtId="4" fontId="22" fillId="3" borderId="34" xfId="0" applyNumberFormat="1" applyFont="1" applyFill="1" applyBorder="1" applyAlignment="1">
      <alignment horizontal="right" vertical="center"/>
    </xf>
    <xf numFmtId="4" fontId="23" fillId="3" borderId="34" xfId="0" applyNumberFormat="1" applyFont="1" applyFill="1" applyBorder="1" applyAlignment="1">
      <alignment horizontal="right" vertical="center"/>
    </xf>
    <xf numFmtId="4" fontId="23" fillId="3" borderId="153" xfId="0" applyNumberFormat="1" applyFont="1" applyFill="1" applyBorder="1" applyAlignment="1">
      <alignment horizontal="right" vertical="center"/>
    </xf>
    <xf numFmtId="4" fontId="22" fillId="3" borderId="32" xfId="0" applyNumberFormat="1" applyFont="1" applyFill="1" applyBorder="1" applyAlignment="1">
      <alignment horizontal="right" vertical="center"/>
    </xf>
    <xf numFmtId="4" fontId="22" fillId="3" borderId="0" xfId="0" applyNumberFormat="1" applyFont="1" applyFill="1" applyBorder="1" applyAlignment="1">
      <alignment horizontal="right" vertical="center"/>
    </xf>
    <xf numFmtId="0" fontId="65" fillId="3" borderId="155" xfId="0" applyFont="1" applyFill="1" applyBorder="1" applyAlignment="1">
      <alignment horizontal="center" vertical="center"/>
    </xf>
    <xf numFmtId="0" fontId="23" fillId="3" borderId="156" xfId="0" applyNumberFormat="1" applyFont="1" applyFill="1" applyBorder="1" applyAlignment="1" applyProtection="1">
      <alignment horizontal="left" vertical="top"/>
      <protection locked="0"/>
    </xf>
    <xf numFmtId="0" fontId="23" fillId="3" borderId="157" xfId="0" applyNumberFormat="1" applyFont="1" applyFill="1" applyBorder="1" applyAlignment="1" applyProtection="1">
      <alignment horizontal="left" vertical="top"/>
      <protection locked="0"/>
    </xf>
    <xf numFmtId="0" fontId="23" fillId="3" borderId="158" xfId="0" applyNumberFormat="1" applyFont="1" applyFill="1" applyBorder="1" applyAlignment="1" applyProtection="1">
      <alignment horizontal="center" vertical="top"/>
      <protection locked="0"/>
    </xf>
    <xf numFmtId="4" fontId="22" fillId="3" borderId="157" xfId="0" applyNumberFormat="1" applyFont="1" applyFill="1" applyBorder="1" applyAlignment="1">
      <alignment horizontal="right" vertical="center"/>
    </xf>
    <xf numFmtId="4" fontId="22" fillId="3" borderId="156" xfId="0" applyNumberFormat="1" applyFont="1" applyFill="1" applyBorder="1" applyAlignment="1">
      <alignment horizontal="right" vertical="center"/>
    </xf>
    <xf numFmtId="4" fontId="22" fillId="3" borderId="159" xfId="0" applyNumberFormat="1" applyFont="1" applyFill="1" applyBorder="1" applyAlignment="1">
      <alignment horizontal="right" vertical="center"/>
    </xf>
    <xf numFmtId="4" fontId="2" fillId="3" borderId="160" xfId="0" applyNumberFormat="1" applyFont="1" applyFill="1" applyBorder="1" applyAlignment="1">
      <alignment horizontal="right" vertical="center"/>
    </xf>
    <xf numFmtId="4" fontId="2" fillId="3" borderId="156" xfId="0" applyNumberFormat="1" applyFont="1" applyFill="1" applyBorder="1" applyAlignment="1">
      <alignment horizontal="right" vertical="center"/>
    </xf>
    <xf numFmtId="4" fontId="23" fillId="3" borderId="159" xfId="0" applyNumberFormat="1" applyFont="1" applyFill="1" applyBorder="1" applyAlignment="1">
      <alignment horizontal="right" vertical="center"/>
    </xf>
    <xf numFmtId="4" fontId="25" fillId="3" borderId="156" xfId="0" applyNumberFormat="1" applyFont="1" applyFill="1" applyBorder="1" applyAlignment="1">
      <alignment horizontal="right" vertical="center"/>
    </xf>
    <xf numFmtId="4" fontId="65" fillId="3" borderId="156" xfId="0" applyNumberFormat="1" applyFont="1" applyFill="1" applyBorder="1" applyAlignment="1">
      <alignment horizontal="right" vertical="center"/>
    </xf>
    <xf numFmtId="4" fontId="65" fillId="3" borderId="160" xfId="0" applyNumberFormat="1" applyFont="1" applyFill="1" applyBorder="1" applyAlignment="1">
      <alignment horizontal="right" vertical="center"/>
    </xf>
    <xf numFmtId="4" fontId="23" fillId="3" borderId="161" xfId="0" applyNumberFormat="1" applyFont="1" applyFill="1" applyBorder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center" vertical="top"/>
      <protection locked="0"/>
    </xf>
    <xf numFmtId="4" fontId="21" fillId="0" borderId="0" xfId="0" applyNumberFormat="1" applyFont="1" applyAlignment="1">
      <alignment horizontal="right" vertical="center" wrapText="1"/>
    </xf>
    <xf numFmtId="4" fontId="21" fillId="2" borderId="0" xfId="0" applyNumberFormat="1" applyFont="1" applyFill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4" fontId="2" fillId="3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vertical="top"/>
      <protection locked="0"/>
    </xf>
    <xf numFmtId="4" fontId="65" fillId="3" borderId="0" xfId="0" applyNumberFormat="1" applyFont="1" applyFill="1" applyAlignment="1">
      <alignment horizontal="right" vertical="center"/>
    </xf>
    <xf numFmtId="0" fontId="64" fillId="0" borderId="0" xfId="0" applyFont="1" applyAlignment="1"/>
    <xf numFmtId="0" fontId="2" fillId="0" borderId="0" xfId="0" applyNumberFormat="1" applyFont="1" applyAlignment="1" applyProtection="1">
      <protection locked="0"/>
    </xf>
    <xf numFmtId="4" fontId="65" fillId="0" borderId="0" xfId="0" applyNumberFormat="1" applyFont="1" applyAlignment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" fontId="65" fillId="3" borderId="2" xfId="0" applyNumberFormat="1" applyFont="1" applyFill="1" applyBorder="1" applyAlignment="1">
      <alignment horizontal="right" vertical="center"/>
    </xf>
    <xf numFmtId="4" fontId="65" fillId="0" borderId="2" xfId="0" applyNumberFormat="1" applyFont="1" applyBorder="1" applyAlignment="1">
      <alignment horizontal="right" vertical="center"/>
    </xf>
    <xf numFmtId="0" fontId="10" fillId="0" borderId="0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alignment horizontal="left" vertical="top"/>
      <protection locked="0"/>
    </xf>
    <xf numFmtId="4" fontId="22" fillId="0" borderId="2" xfId="0" applyNumberFormat="1" applyFont="1" applyBorder="1" applyAlignment="1">
      <alignment horizontal="right" vertical="center"/>
    </xf>
    <xf numFmtId="4" fontId="22" fillId="3" borderId="2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horizontal="center" vertical="center"/>
    </xf>
    <xf numFmtId="0" fontId="11" fillId="0" borderId="0" xfId="0" applyFont="1" applyAlignment="1"/>
    <xf numFmtId="0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66" fillId="0" borderId="0" xfId="0" applyFont="1" applyAlignment="1">
      <alignment horizontal="right"/>
    </xf>
    <xf numFmtId="0" fontId="10" fillId="0" borderId="0" xfId="0" applyNumberFormat="1" applyFont="1" applyFill="1" applyBorder="1" applyAlignment="1" applyProtection="1">
      <alignment horizontal="right" vertical="top"/>
      <protection locked="0"/>
    </xf>
    <xf numFmtId="0" fontId="60" fillId="0" borderId="0" xfId="0" applyFont="1" applyAlignment="1">
      <alignment vertical="center"/>
    </xf>
    <xf numFmtId="0" fontId="3" fillId="0" borderId="0" xfId="0" applyNumberFormat="1" applyFont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2" fontId="60" fillId="2" borderId="0" xfId="0" applyNumberFormat="1" applyFont="1" applyFill="1" applyBorder="1" applyAlignment="1">
      <alignment horizontal="right"/>
    </xf>
    <xf numFmtId="0" fontId="60" fillId="0" borderId="0" xfId="0" applyFont="1" applyBorder="1" applyAlignment="1"/>
    <xf numFmtId="0" fontId="67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68" fillId="3" borderId="2" xfId="0" applyFont="1" applyFill="1" applyBorder="1" applyAlignment="1">
      <alignment horizontal="center" vertical="center" wrapText="1"/>
    </xf>
    <xf numFmtId="0" fontId="68" fillId="3" borderId="2" xfId="0" applyFont="1" applyFill="1" applyBorder="1" applyAlignment="1">
      <alignment horizontal="center" vertical="center" textRotation="90" wrapText="1"/>
    </xf>
    <xf numFmtId="0" fontId="68" fillId="0" borderId="2" xfId="0" applyFont="1" applyFill="1" applyBorder="1" applyAlignment="1">
      <alignment vertical="center" wrapText="1"/>
    </xf>
    <xf numFmtId="0" fontId="68" fillId="4" borderId="2" xfId="0" applyFont="1" applyFill="1" applyBorder="1" applyAlignment="1">
      <alignment vertical="center" wrapText="1"/>
    </xf>
    <xf numFmtId="0" fontId="68" fillId="3" borderId="0" xfId="0" applyFont="1" applyFill="1" applyAlignment="1">
      <alignment horizontal="right" vertical="center" wrapText="1"/>
    </xf>
    <xf numFmtId="0" fontId="68" fillId="3" borderId="0" xfId="0" applyFont="1" applyFill="1" applyAlignment="1">
      <alignment vertical="center"/>
    </xf>
    <xf numFmtId="0" fontId="68" fillId="3" borderId="0" xfId="0" applyFont="1" applyFill="1" applyAlignment="1">
      <alignment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68" fillId="0" borderId="0" xfId="0" applyFont="1" applyFill="1" applyAlignment="1">
      <alignment vertical="center"/>
    </xf>
    <xf numFmtId="0" fontId="68" fillId="3" borderId="0" xfId="0" applyFont="1" applyFill="1" applyAlignment="1">
      <alignment horizontal="left" vertical="center"/>
    </xf>
    <xf numFmtId="2" fontId="68" fillId="3" borderId="0" xfId="0" applyNumberFormat="1" applyFont="1" applyFill="1" applyAlignment="1">
      <alignment vertical="center" wrapText="1"/>
    </xf>
    <xf numFmtId="2" fontId="68" fillId="3" borderId="0" xfId="0" applyNumberFormat="1" applyFont="1" applyFill="1" applyAlignment="1">
      <alignment vertical="center"/>
    </xf>
    <xf numFmtId="0" fontId="68" fillId="0" borderId="0" xfId="0" applyFont="1" applyFill="1" applyAlignment="1">
      <alignment horizontal="left" vertical="center"/>
    </xf>
    <xf numFmtId="0" fontId="69" fillId="3" borderId="0" xfId="0" applyFont="1" applyFill="1" applyAlignment="1"/>
    <xf numFmtId="0" fontId="69" fillId="3" borderId="0" xfId="0" applyFont="1" applyFill="1" applyAlignment="1">
      <alignment horizontal="center"/>
    </xf>
    <xf numFmtId="0" fontId="70" fillId="0" borderId="0" xfId="0" applyFont="1" applyAlignment="1"/>
    <xf numFmtId="0" fontId="71" fillId="0" borderId="36" xfId="0" applyFont="1" applyBorder="1" applyAlignment="1">
      <alignment horizontal="justify" vertical="center" wrapText="1"/>
    </xf>
    <xf numFmtId="0" fontId="72" fillId="0" borderId="36" xfId="0" applyFont="1" applyBorder="1" applyAlignment="1">
      <alignment horizontal="justify" vertical="center" wrapText="1"/>
    </xf>
    <xf numFmtId="0" fontId="71" fillId="0" borderId="37" xfId="0" applyFont="1" applyBorder="1" applyAlignment="1">
      <alignment horizontal="justify" vertical="center" wrapText="1"/>
    </xf>
    <xf numFmtId="0" fontId="71" fillId="0" borderId="0" xfId="0" applyFont="1" applyAlignment="1">
      <alignment horizontal="justify" vertical="center" wrapText="1"/>
    </xf>
    <xf numFmtId="0" fontId="70" fillId="0" borderId="32" xfId="0" applyFont="1" applyBorder="1" applyAlignment="1">
      <alignment horizontal="center" vertical="top" wrapText="1"/>
    </xf>
    <xf numFmtId="0" fontId="71" fillId="0" borderId="27" xfId="0" applyFont="1" applyBorder="1" applyAlignment="1">
      <alignment horizontal="center" vertical="center" wrapText="1"/>
    </xf>
    <xf numFmtId="0" fontId="71" fillId="0" borderId="32" xfId="0" applyFont="1" applyBorder="1" applyAlignment="1">
      <alignment horizontal="center" vertical="center" wrapText="1"/>
    </xf>
    <xf numFmtId="0" fontId="73" fillId="0" borderId="36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0" fillId="0" borderId="36" xfId="0" applyFont="1" applyBorder="1" applyAlignment="1">
      <alignment horizontal="center" vertical="top" wrapText="1"/>
    </xf>
    <xf numFmtId="0" fontId="70" fillId="0" borderId="37" xfId="0" applyFont="1" applyBorder="1" applyAlignment="1">
      <alignment horizontal="center" vertical="top" wrapText="1"/>
    </xf>
    <xf numFmtId="0" fontId="74" fillId="3" borderId="36" xfId="0" applyFont="1" applyFill="1" applyBorder="1" applyAlignment="1">
      <alignment horizontal="justify" vertical="center" wrapText="1"/>
    </xf>
    <xf numFmtId="0" fontId="75" fillId="0" borderId="36" xfId="0" applyFont="1" applyBorder="1" applyAlignment="1">
      <alignment horizontal="center" vertical="center" wrapText="1"/>
    </xf>
    <xf numFmtId="0" fontId="70" fillId="0" borderId="0" xfId="0" applyFont="1" applyAlignment="1">
      <alignment vertical="center"/>
    </xf>
    <xf numFmtId="0" fontId="72" fillId="0" borderId="38" xfId="0" applyFont="1" applyBorder="1" applyAlignment="1">
      <alignment horizontal="center" vertical="center" wrapText="1"/>
    </xf>
    <xf numFmtId="0" fontId="72" fillId="0" borderId="27" xfId="0" applyFont="1" applyBorder="1" applyAlignment="1">
      <alignment horizontal="center" vertical="center" wrapText="1"/>
    </xf>
    <xf numFmtId="0" fontId="72" fillId="0" borderId="39" xfId="0" applyFont="1" applyBorder="1" applyAlignment="1">
      <alignment horizontal="center" vertical="center" wrapText="1"/>
    </xf>
    <xf numFmtId="0" fontId="76" fillId="0" borderId="36" xfId="0" applyFont="1" applyBorder="1" applyAlignment="1">
      <alignment horizontal="center" vertical="center" wrapText="1"/>
    </xf>
    <xf numFmtId="0" fontId="72" fillId="0" borderId="36" xfId="0" applyFont="1" applyBorder="1" applyAlignment="1">
      <alignment horizontal="left" vertical="center" wrapText="1"/>
    </xf>
    <xf numFmtId="0" fontId="72" fillId="0" borderId="36" xfId="0" applyFont="1" applyBorder="1" applyAlignment="1">
      <alignment horizontal="right" vertical="center" wrapText="1"/>
    </xf>
    <xf numFmtId="0" fontId="72" fillId="0" borderId="39" xfId="0" applyFont="1" applyBorder="1" applyAlignment="1">
      <alignment horizontal="right" vertical="center" wrapText="1"/>
    </xf>
    <xf numFmtId="0" fontId="77" fillId="0" borderId="36" xfId="0" applyFont="1" applyBorder="1" applyAlignment="1">
      <alignment horizontal="right" vertical="center" wrapText="1"/>
    </xf>
    <xf numFmtId="0" fontId="72" fillId="0" borderId="40" xfId="0" applyFont="1" applyBorder="1" applyAlignment="1">
      <alignment vertical="center" wrapText="1"/>
    </xf>
    <xf numFmtId="0" fontId="72" fillId="0" borderId="41" xfId="0" applyFont="1" applyBorder="1" applyAlignment="1">
      <alignment horizontal="right" vertical="center" wrapText="1"/>
    </xf>
    <xf numFmtId="0" fontId="72" fillId="0" borderId="0" xfId="0" applyFont="1" applyAlignment="1">
      <alignment horizontal="justify" vertical="center"/>
    </xf>
    <xf numFmtId="0" fontId="78" fillId="0" borderId="0" xfId="0" applyFont="1" applyAlignment="1"/>
    <xf numFmtId="0" fontId="79" fillId="0" borderId="0" xfId="20" applyFont="1" applyFill="1" applyAlignment="1">
      <alignment horizontal="left"/>
    </xf>
    <xf numFmtId="0" fontId="80" fillId="0" borderId="0" xfId="0" applyFont="1" applyAlignment="1"/>
    <xf numFmtId="49" fontId="81" fillId="3" borderId="0" xfId="0" applyNumberFormat="1" applyFont="1" applyFill="1" applyBorder="1" applyAlignment="1">
      <alignment vertical="center"/>
    </xf>
    <xf numFmtId="4" fontId="80" fillId="0" borderId="0" xfId="0" applyNumberFormat="1" applyFont="1" applyFill="1" applyAlignment="1">
      <alignment vertical="center"/>
    </xf>
    <xf numFmtId="0" fontId="80" fillId="0" borderId="0" xfId="0" applyFont="1" applyFill="1" applyAlignment="1">
      <alignment vertical="center"/>
    </xf>
    <xf numFmtId="0" fontId="78" fillId="3" borderId="0" xfId="0" applyFont="1" applyFill="1" applyAlignment="1"/>
    <xf numFmtId="0" fontId="82" fillId="3" borderId="2" xfId="0" applyFont="1" applyFill="1" applyBorder="1" applyAlignment="1">
      <alignment horizontal="center" vertical="center" wrapText="1"/>
    </xf>
    <xf numFmtId="0" fontId="82" fillId="3" borderId="2" xfId="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0" borderId="2" xfId="0" applyFont="1" applyBorder="1" applyAlignment="1">
      <alignment horizontal="center"/>
    </xf>
    <xf numFmtId="0" fontId="78" fillId="0" borderId="2" xfId="0" applyFont="1" applyBorder="1" applyAlignment="1"/>
    <xf numFmtId="0" fontId="78" fillId="0" borderId="5" xfId="0" applyFont="1" applyBorder="1" applyAlignment="1"/>
    <xf numFmtId="0" fontId="78" fillId="0" borderId="0" xfId="0" applyFont="1" applyBorder="1" applyAlignment="1"/>
    <xf numFmtId="0" fontId="83" fillId="3" borderId="0" xfId="0" applyFont="1" applyFill="1" applyBorder="1" applyAlignment="1">
      <alignment vertical="top" wrapText="1"/>
    </xf>
    <xf numFmtId="0" fontId="84" fillId="0" borderId="0" xfId="0" applyFont="1" applyAlignment="1">
      <alignment vertical="center" wrapText="1"/>
    </xf>
    <xf numFmtId="0" fontId="85" fillId="0" borderId="0" xfId="0" applyFont="1" applyAlignment="1">
      <alignment wrapText="1"/>
    </xf>
    <xf numFmtId="0" fontId="86" fillId="0" borderId="0" xfId="0" applyFont="1" applyAlignment="1"/>
    <xf numFmtId="0" fontId="86" fillId="0" borderId="0" xfId="0" applyFont="1" applyBorder="1" applyAlignment="1">
      <alignment horizontal="center"/>
    </xf>
    <xf numFmtId="0" fontId="70" fillId="0" borderId="0" xfId="0" applyFont="1" applyBorder="1" applyAlignment="1"/>
    <xf numFmtId="0" fontId="86" fillId="0" borderId="1" xfId="0" applyFont="1" applyBorder="1" applyAlignment="1">
      <alignment horizontal="center" textRotation="90"/>
    </xf>
    <xf numFmtId="0" fontId="86" fillId="0" borderId="2" xfId="0" applyFont="1" applyBorder="1" applyAlignment="1">
      <alignment horizontal="center" wrapText="1"/>
    </xf>
    <xf numFmtId="0" fontId="86" fillId="0" borderId="3" xfId="0" applyFont="1" applyBorder="1" applyAlignment="1">
      <alignment horizontal="center"/>
    </xf>
    <xf numFmtId="0" fontId="86" fillId="0" borderId="0" xfId="0" applyFont="1" applyBorder="1" applyAlignment="1">
      <alignment horizontal="center" wrapText="1"/>
    </xf>
    <xf numFmtId="0" fontId="86" fillId="0" borderId="42" xfId="0" applyFont="1" applyBorder="1" applyAlignment="1">
      <alignment horizontal="center"/>
    </xf>
    <xf numFmtId="0" fontId="70" fillId="0" borderId="43" xfId="0" applyFont="1" applyBorder="1" applyAlignment="1">
      <alignment horizontal="center"/>
    </xf>
    <xf numFmtId="2" fontId="70" fillId="0" borderId="44" xfId="0" applyNumberFormat="1" applyFont="1" applyBorder="1" applyAlignment="1">
      <alignment horizontal="center"/>
    </xf>
    <xf numFmtId="2" fontId="70" fillId="0" borderId="45" xfId="0" applyNumberFormat="1" applyFont="1" applyBorder="1" applyAlignment="1">
      <alignment horizontal="center"/>
    </xf>
    <xf numFmtId="0" fontId="85" fillId="0" borderId="46" xfId="0" applyFont="1" applyBorder="1" applyAlignment="1">
      <alignment horizontal="center"/>
    </xf>
    <xf numFmtId="2" fontId="85" fillId="0" borderId="46" xfId="0" applyNumberFormat="1" applyFont="1" applyBorder="1" applyAlignment="1">
      <alignment horizontal="center"/>
    </xf>
    <xf numFmtId="0" fontId="86" fillId="0" borderId="40" xfId="0" applyFont="1" applyBorder="1" applyAlignment="1">
      <alignment horizontal="center"/>
    </xf>
    <xf numFmtId="0" fontId="86" fillId="0" borderId="47" xfId="0" applyFont="1" applyBorder="1" applyAlignment="1">
      <alignment horizontal="center"/>
    </xf>
    <xf numFmtId="0" fontId="86" fillId="0" borderId="48" xfId="0" applyFont="1" applyBorder="1" applyAlignment="1">
      <alignment horizontal="center"/>
    </xf>
    <xf numFmtId="2" fontId="86" fillId="0" borderId="49" xfId="0" applyNumberFormat="1" applyFont="1" applyBorder="1" applyAlignment="1">
      <alignment horizontal="center"/>
    </xf>
    <xf numFmtId="0" fontId="86" fillId="0" borderId="50" xfId="0" applyFont="1" applyBorder="1" applyAlignment="1">
      <alignment horizontal="center"/>
    </xf>
    <xf numFmtId="2" fontId="86" fillId="0" borderId="0" xfId="0" applyNumberFormat="1" applyFont="1" applyAlignment="1"/>
    <xf numFmtId="0" fontId="87" fillId="0" borderId="0" xfId="0" applyFont="1" applyBorder="1" applyAlignment="1">
      <alignment horizontal="left"/>
    </xf>
    <xf numFmtId="0" fontId="83" fillId="0" borderId="0" xfId="0" applyFont="1" applyBorder="1" applyAlignment="1">
      <alignment horizontal="right" wrapText="1"/>
    </xf>
    <xf numFmtId="0" fontId="87" fillId="0" borderId="0" xfId="0" applyFont="1" applyAlignment="1"/>
    <xf numFmtId="0" fontId="87" fillId="0" borderId="0" xfId="0" applyFont="1" applyAlignment="1">
      <alignment wrapText="1"/>
    </xf>
    <xf numFmtId="0" fontId="84" fillId="3" borderId="0" xfId="0" applyFont="1" applyFill="1" applyAlignment="1">
      <alignment horizontal="right" vertical="center"/>
    </xf>
    <xf numFmtId="0" fontId="83" fillId="0" borderId="0" xfId="0" applyFont="1" applyAlignment="1">
      <alignment horizontal="center"/>
    </xf>
    <xf numFmtId="0" fontId="88" fillId="0" borderId="0" xfId="0" applyFont="1" applyBorder="1" applyAlignment="1">
      <alignment horizontal="center" wrapText="1"/>
    </xf>
    <xf numFmtId="0" fontId="70" fillId="0" borderId="0" xfId="0" applyFont="1" applyBorder="1" applyAlignment="1">
      <alignment horizontal="center" wrapText="1"/>
    </xf>
    <xf numFmtId="0" fontId="85" fillId="0" borderId="0" xfId="0" applyFont="1" applyBorder="1" applyAlignment="1">
      <alignment wrapText="1"/>
    </xf>
    <xf numFmtId="0" fontId="69" fillId="0" borderId="0" xfId="0" applyFont="1" applyBorder="1" applyAlignment="1"/>
    <xf numFmtId="0" fontId="69" fillId="0" borderId="0" xfId="0" applyFont="1" applyBorder="1" applyAlignment="1">
      <alignment horizontal="center"/>
    </xf>
    <xf numFmtId="0" fontId="69" fillId="0" borderId="0" xfId="0" applyFont="1" applyAlignment="1"/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/>
    </xf>
    <xf numFmtId="0" fontId="89" fillId="0" borderId="2" xfId="0" applyFont="1" applyBorder="1" applyAlignment="1"/>
    <xf numFmtId="0" fontId="69" fillId="0" borderId="2" xfId="0" applyFont="1" applyBorder="1" applyAlignment="1">
      <alignment horizontal="center"/>
    </xf>
    <xf numFmtId="0" fontId="69" fillId="0" borderId="2" xfId="0" applyFont="1" applyBorder="1" applyAlignment="1"/>
    <xf numFmtId="0" fontId="87" fillId="0" borderId="0" xfId="0" applyFont="1" applyBorder="1" applyAlignment="1"/>
    <xf numFmtId="0" fontId="87" fillId="0" borderId="0" xfId="0" applyFont="1" applyBorder="1" applyAlignment="1">
      <alignment wrapText="1"/>
    </xf>
    <xf numFmtId="0" fontId="69" fillId="0" borderId="0" xfId="0" applyFont="1" applyAlignment="1">
      <alignment horizontal="center"/>
    </xf>
    <xf numFmtId="0" fontId="90" fillId="3" borderId="0" xfId="0" applyFont="1" applyFill="1" applyBorder="1" applyAlignment="1">
      <alignment vertical="top" wrapText="1"/>
    </xf>
    <xf numFmtId="0" fontId="74" fillId="0" borderId="0" xfId="0" applyFont="1" applyBorder="1" applyAlignment="1">
      <alignment horizontal="right" vertical="center" wrapText="1"/>
    </xf>
    <xf numFmtId="0" fontId="71" fillId="0" borderId="0" xfId="0" applyFont="1" applyBorder="1" applyAlignment="1">
      <alignment horizontal="justify" vertical="center" wrapText="1"/>
    </xf>
    <xf numFmtId="0" fontId="91" fillId="3" borderId="51" xfId="0" applyFont="1" applyFill="1" applyBorder="1" applyAlignment="1">
      <alignment horizontal="center" vertical="center" wrapText="1"/>
    </xf>
    <xf numFmtId="0" fontId="70" fillId="0" borderId="2" xfId="24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left" vertical="center" wrapText="1"/>
    </xf>
    <xf numFmtId="0" fontId="92" fillId="0" borderId="52" xfId="0" applyFont="1" applyBorder="1" applyAlignment="1">
      <alignment horizontal="center" vertical="center" wrapText="1"/>
    </xf>
    <xf numFmtId="2" fontId="91" fillId="0" borderId="52" xfId="0" applyNumberFormat="1" applyFont="1" applyFill="1" applyBorder="1" applyAlignment="1">
      <alignment horizontal="center" vertical="center" wrapText="1"/>
    </xf>
    <xf numFmtId="0" fontId="92" fillId="3" borderId="2" xfId="0" applyNumberFormat="1" applyFont="1" applyFill="1" applyBorder="1" applyAlignment="1">
      <alignment horizontal="center" vertical="center" wrapText="1"/>
    </xf>
    <xf numFmtId="165" fontId="92" fillId="3" borderId="2" xfId="0" applyNumberFormat="1" applyFont="1" applyFill="1" applyBorder="1" applyAlignment="1">
      <alignment horizontal="center" vertical="center" wrapText="1"/>
    </xf>
    <xf numFmtId="0" fontId="93" fillId="3" borderId="2" xfId="0" applyFont="1" applyFill="1" applyBorder="1" applyAlignment="1">
      <alignment horizontal="center" vertical="center" wrapText="1"/>
    </xf>
    <xf numFmtId="165" fontId="70" fillId="0" borderId="2" xfId="24" applyNumberFormat="1" applyFont="1" applyFill="1" applyBorder="1" applyAlignment="1">
      <alignment horizontal="center" vertical="center"/>
    </xf>
    <xf numFmtId="165" fontId="92" fillId="0" borderId="52" xfId="0" applyNumberFormat="1" applyFont="1" applyFill="1" applyBorder="1" applyAlignment="1">
      <alignment horizontal="center" vertical="center" wrapText="1"/>
    </xf>
    <xf numFmtId="0" fontId="68" fillId="6" borderId="2" xfId="0" applyFont="1" applyFill="1" applyBorder="1" applyAlignment="1">
      <alignment vertical="center" wrapText="1"/>
    </xf>
    <xf numFmtId="0" fontId="67" fillId="3" borderId="2" xfId="0" applyFont="1" applyFill="1" applyBorder="1" applyAlignment="1">
      <alignment horizontal="center" vertical="center" wrapText="1"/>
    </xf>
    <xf numFmtId="0" fontId="67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8" fillId="3" borderId="2" xfId="0" applyFont="1" applyFill="1" applyBorder="1" applyAlignment="1">
      <alignment vertical="center" wrapText="1"/>
    </xf>
    <xf numFmtId="0" fontId="40" fillId="0" borderId="53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54" xfId="0" applyFont="1" applyFill="1" applyBorder="1" applyAlignment="1">
      <alignment horizontal="center"/>
    </xf>
    <xf numFmtId="0" fontId="42" fillId="0" borderId="55" xfId="0" applyNumberFormat="1" applyFont="1" applyFill="1" applyBorder="1" applyAlignment="1">
      <alignment horizontal="left" vertical="center" wrapText="1"/>
    </xf>
    <xf numFmtId="0" fontId="42" fillId="0" borderId="55" xfId="0" applyFont="1" applyFill="1" applyBorder="1" applyAlignment="1">
      <alignment horizontal="center" vertical="center"/>
    </xf>
    <xf numFmtId="2" fontId="42" fillId="0" borderId="56" xfId="0" applyNumberFormat="1" applyFont="1" applyFill="1" applyBorder="1" applyAlignment="1">
      <alignment horizontal="center" vertical="center"/>
    </xf>
    <xf numFmtId="0" fontId="42" fillId="0" borderId="55" xfId="26" applyFont="1" applyFill="1" applyBorder="1" applyAlignment="1">
      <alignment vertical="top" wrapText="1"/>
    </xf>
    <xf numFmtId="0" fontId="42" fillId="0" borderId="55" xfId="20" applyFont="1" applyFill="1" applyBorder="1" applyAlignment="1">
      <alignment horizontal="center" vertical="center" wrapText="1"/>
    </xf>
    <xf numFmtId="2" fontId="42" fillId="0" borderId="56" xfId="20" applyNumberFormat="1" applyFont="1" applyFill="1" applyBorder="1" applyAlignment="1">
      <alignment horizontal="center" vertical="center" wrapText="1"/>
    </xf>
    <xf numFmtId="0" fontId="42" fillId="0" borderId="57" xfId="26" applyFont="1" applyFill="1" applyBorder="1" applyAlignment="1">
      <alignment vertical="top" wrapText="1"/>
    </xf>
    <xf numFmtId="2" fontId="42" fillId="0" borderId="56" xfId="20" applyNumberFormat="1" applyFont="1" applyFill="1" applyBorder="1" applyAlignment="1" applyProtection="1">
      <alignment horizontal="center" vertical="center"/>
      <protection locked="0"/>
    </xf>
    <xf numFmtId="0" fontId="41" fillId="0" borderId="55" xfId="35" applyFont="1" applyFill="1" applyBorder="1" applyAlignment="1">
      <alignment vertical="center" wrapText="1"/>
    </xf>
    <xf numFmtId="0" fontId="41" fillId="0" borderId="55" xfId="20" applyFont="1" applyFill="1" applyBorder="1" applyAlignment="1">
      <alignment horizontal="center" vertical="center" wrapText="1"/>
    </xf>
    <xf numFmtId="2" fontId="42" fillId="0" borderId="56" xfId="0" applyNumberFormat="1" applyFont="1" applyFill="1" applyBorder="1" applyAlignment="1">
      <alignment horizontal="center" vertical="center" wrapText="1"/>
    </xf>
    <xf numFmtId="0" fontId="41" fillId="2" borderId="55" xfId="0" applyFont="1" applyFill="1" applyBorder="1" applyAlignment="1">
      <alignment horizontal="right" vertical="center" wrapText="1"/>
    </xf>
    <xf numFmtId="169" fontId="41" fillId="2" borderId="55" xfId="0" applyNumberFormat="1" applyFont="1" applyFill="1" applyBorder="1" applyAlignment="1">
      <alignment horizontal="center" vertical="center" wrapText="1"/>
    </xf>
    <xf numFmtId="0" fontId="41" fillId="0" borderId="55" xfId="0" applyFont="1" applyFill="1" applyBorder="1" applyAlignment="1">
      <alignment horizontal="center" vertical="center" wrapText="1"/>
    </xf>
    <xf numFmtId="0" fontId="41" fillId="0" borderId="55" xfId="0" applyFont="1" applyFill="1" applyBorder="1" applyAlignment="1">
      <alignment horizontal="left" wrapText="1"/>
    </xf>
    <xf numFmtId="0" fontId="41" fillId="0" borderId="55" xfId="0" applyFont="1" applyFill="1" applyBorder="1" applyAlignment="1">
      <alignment horizontal="center"/>
    </xf>
    <xf numFmtId="2" fontId="42" fillId="0" borderId="56" xfId="0" applyNumberFormat="1" applyFont="1" applyFill="1" applyBorder="1" applyAlignment="1">
      <alignment horizontal="center"/>
    </xf>
    <xf numFmtId="0" fontId="42" fillId="0" borderId="55" xfId="0" applyFont="1" applyFill="1" applyBorder="1" applyAlignment="1">
      <alignment horizontal="left" vertical="center" wrapText="1"/>
    </xf>
    <xf numFmtId="169" fontId="43" fillId="2" borderId="55" xfId="13" applyNumberFormat="1" applyFont="1" applyFill="1" applyBorder="1" applyAlignment="1">
      <alignment horizontal="center" vertical="center"/>
    </xf>
    <xf numFmtId="0" fontId="41" fillId="0" borderId="55" xfId="0" applyNumberFormat="1" applyFont="1" applyFill="1" applyBorder="1" applyAlignment="1">
      <alignment horizontal="left" vertical="center" wrapText="1"/>
    </xf>
    <xf numFmtId="0" fontId="41" fillId="0" borderId="55" xfId="0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left" vertical="center"/>
    </xf>
    <xf numFmtId="0" fontId="45" fillId="0" borderId="55" xfId="0" applyFont="1" applyFill="1" applyBorder="1" applyAlignment="1">
      <alignment horizontal="center" vertical="center"/>
    </xf>
    <xf numFmtId="0" fontId="45" fillId="0" borderId="56" xfId="0" applyFont="1" applyFill="1" applyBorder="1" applyAlignment="1">
      <alignment horizontal="center"/>
    </xf>
    <xf numFmtId="2" fontId="42" fillId="0" borderId="55" xfId="0" applyNumberFormat="1" applyFont="1" applyBorder="1" applyAlignment="1">
      <alignment horizontal="center" vertical="center"/>
    </xf>
    <xf numFmtId="0" fontId="41" fillId="0" borderId="55" xfId="0" applyFont="1" applyFill="1" applyBorder="1" applyAlignment="1">
      <alignment horizontal="justify" vertical="center" wrapText="1"/>
    </xf>
    <xf numFmtId="2" fontId="41" fillId="0" borderId="56" xfId="0" applyNumberFormat="1" applyFont="1" applyFill="1" applyBorder="1" applyAlignment="1">
      <alignment horizontal="center" vertical="center" wrapText="1"/>
    </xf>
    <xf numFmtId="0" fontId="41" fillId="0" borderId="55" xfId="0" applyFont="1" applyFill="1" applyBorder="1" applyAlignment="1">
      <alignment vertical="center" wrapText="1"/>
    </xf>
    <xf numFmtId="0" fontId="42" fillId="0" borderId="55" xfId="0" applyFont="1" applyBorder="1" applyAlignment="1">
      <alignment horizontal="center" vertical="center"/>
    </xf>
    <xf numFmtId="0" fontId="42" fillId="0" borderId="55" xfId="0" applyFont="1" applyBorder="1" applyAlignment="1">
      <alignment horizontal="left" vertical="center" wrapText="1"/>
    </xf>
    <xf numFmtId="0" fontId="42" fillId="0" borderId="55" xfId="0" applyFont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right" vertical="center" wrapText="1"/>
    </xf>
    <xf numFmtId="0" fontId="42" fillId="0" borderId="55" xfId="0" applyFont="1" applyFill="1" applyBorder="1" applyAlignment="1">
      <alignment horizontal="center" vertical="center" wrapText="1"/>
    </xf>
    <xf numFmtId="2" fontId="94" fillId="0" borderId="55" xfId="0" applyNumberFormat="1" applyFont="1" applyFill="1" applyBorder="1" applyAlignment="1">
      <alignment horizontal="center" vertical="center"/>
    </xf>
    <xf numFmtId="2" fontId="94" fillId="0" borderId="56" xfId="0" applyNumberFormat="1" applyFont="1" applyFill="1" applyBorder="1" applyAlignment="1">
      <alignment horizontal="center" vertical="center"/>
    </xf>
    <xf numFmtId="0" fontId="94" fillId="0" borderId="55" xfId="0" applyFont="1" applyFill="1" applyBorder="1" applyAlignment="1">
      <alignment horizontal="right" vertical="center" wrapText="1"/>
    </xf>
    <xf numFmtId="0" fontId="42" fillId="0" borderId="58" xfId="0" applyFont="1" applyFill="1" applyBorder="1" applyAlignment="1">
      <alignment horizontal="center" vertical="center" wrapText="1"/>
    </xf>
    <xf numFmtId="2" fontId="42" fillId="0" borderId="59" xfId="0" applyNumberFormat="1" applyFont="1" applyFill="1" applyBorder="1" applyAlignment="1">
      <alignment horizontal="center" vertical="center" wrapText="1"/>
    </xf>
    <xf numFmtId="0" fontId="94" fillId="0" borderId="55" xfId="0" applyFont="1" applyBorder="1" applyAlignment="1">
      <alignment vertical="center" wrapText="1"/>
    </xf>
    <xf numFmtId="0" fontId="42" fillId="0" borderId="58" xfId="0" applyFont="1" applyBorder="1" applyAlignment="1">
      <alignment horizontal="center" vertical="center" wrapText="1"/>
    </xf>
    <xf numFmtId="0" fontId="42" fillId="2" borderId="55" xfId="0" applyFont="1" applyFill="1" applyBorder="1" applyAlignment="1">
      <alignment horizontal="right" vertical="center" wrapText="1"/>
    </xf>
    <xf numFmtId="0" fontId="42" fillId="2" borderId="58" xfId="0" applyFont="1" applyFill="1" applyBorder="1" applyAlignment="1">
      <alignment horizontal="right" vertical="center" wrapText="1"/>
    </xf>
    <xf numFmtId="0" fontId="42" fillId="0" borderId="58" xfId="0" applyFont="1" applyBorder="1" applyAlignment="1">
      <alignment horizontal="right" vertical="center" wrapText="1"/>
    </xf>
    <xf numFmtId="0" fontId="94" fillId="0" borderId="55" xfId="0" applyFont="1" applyFill="1" applyBorder="1" applyAlignment="1">
      <alignment vertical="center" wrapText="1"/>
    </xf>
    <xf numFmtId="4" fontId="94" fillId="0" borderId="55" xfId="0" applyNumberFormat="1" applyFont="1" applyBorder="1" applyAlignment="1">
      <alignment horizontal="center" vertical="center"/>
    </xf>
    <xf numFmtId="4" fontId="94" fillId="0" borderId="56" xfId="0" applyNumberFormat="1" applyFont="1" applyFill="1" applyBorder="1" applyAlignment="1">
      <alignment horizontal="center" vertical="center"/>
    </xf>
    <xf numFmtId="0" fontId="42" fillId="0" borderId="55" xfId="0" applyFont="1" applyBorder="1" applyAlignment="1">
      <alignment vertical="center" wrapText="1"/>
    </xf>
    <xf numFmtId="0" fontId="42" fillId="0" borderId="55" xfId="0" applyFont="1" applyBorder="1" applyAlignment="1">
      <alignment horizontal="right" vertical="center" wrapText="1"/>
    </xf>
    <xf numFmtId="0" fontId="42" fillId="0" borderId="55" xfId="32" applyFont="1" applyFill="1" applyBorder="1" applyAlignment="1">
      <alignment horizontal="left" vertical="center" wrapText="1"/>
    </xf>
    <xf numFmtId="0" fontId="94" fillId="0" borderId="55" xfId="0" applyFont="1" applyBorder="1" applyAlignment="1">
      <alignment horizontal="left" vertical="center" wrapText="1"/>
    </xf>
    <xf numFmtId="0" fontId="47" fillId="0" borderId="55" xfId="0" applyFont="1" applyBorder="1" applyAlignment="1">
      <alignment horizontal="center" vertical="center" wrapText="1"/>
    </xf>
    <xf numFmtId="0" fontId="42" fillId="0" borderId="55" xfId="0" applyFont="1" applyBorder="1" applyAlignment="1">
      <alignment wrapText="1"/>
    </xf>
    <xf numFmtId="0" fontId="42" fillId="0" borderId="55" xfId="0" applyFont="1" applyFill="1" applyBorder="1" applyAlignment="1">
      <alignment horizontal="right"/>
    </xf>
    <xf numFmtId="0" fontId="42" fillId="0" borderId="55" xfId="0" applyFont="1" applyBorder="1" applyAlignment="1">
      <alignment horizontal="right" wrapText="1"/>
    </xf>
    <xf numFmtId="0" fontId="94" fillId="3" borderId="55" xfId="0" applyFont="1" applyFill="1" applyBorder="1" applyAlignment="1">
      <alignment horizontal="left" vertical="center" wrapText="1"/>
    </xf>
    <xf numFmtId="4" fontId="94" fillId="3" borderId="55" xfId="0" applyNumberFormat="1" applyFont="1" applyFill="1" applyBorder="1" applyAlignment="1">
      <alignment horizontal="center" vertical="center"/>
    </xf>
    <xf numFmtId="4" fontId="94" fillId="3" borderId="56" xfId="0" applyNumberFormat="1" applyFont="1" applyFill="1" applyBorder="1" applyAlignment="1">
      <alignment horizontal="center" vertical="center"/>
    </xf>
    <xf numFmtId="0" fontId="42" fillId="3" borderId="55" xfId="0" applyFont="1" applyFill="1" applyBorder="1" applyAlignment="1">
      <alignment horizontal="left" vertical="center" wrapText="1"/>
    </xf>
    <xf numFmtId="2" fontId="94" fillId="0" borderId="55" xfId="0" applyNumberFormat="1" applyFont="1" applyBorder="1" applyAlignment="1">
      <alignment horizontal="center" vertical="center"/>
    </xf>
    <xf numFmtId="0" fontId="42" fillId="0" borderId="58" xfId="0" applyFont="1" applyFill="1" applyBorder="1" applyAlignment="1">
      <alignment vertical="center" wrapText="1"/>
    </xf>
    <xf numFmtId="2" fontId="94" fillId="0" borderId="58" xfId="0" applyNumberFormat="1" applyFont="1" applyBorder="1" applyAlignment="1">
      <alignment horizontal="center" vertical="center"/>
    </xf>
    <xf numFmtId="0" fontId="42" fillId="0" borderId="60" xfId="0" applyFont="1" applyBorder="1" applyAlignment="1">
      <alignment horizontal="left" vertical="center" wrapText="1"/>
    </xf>
    <xf numFmtId="0" fontId="42" fillId="0" borderId="60" xfId="0" applyFont="1" applyBorder="1" applyAlignment="1">
      <alignment horizontal="center" vertical="center" wrapText="1"/>
    </xf>
    <xf numFmtId="2" fontId="42" fillId="0" borderId="61" xfId="0" applyNumberFormat="1" applyFont="1" applyFill="1" applyBorder="1" applyAlignment="1">
      <alignment horizontal="center" vertical="center" wrapText="1"/>
    </xf>
    <xf numFmtId="0" fontId="40" fillId="0" borderId="53" xfId="35" applyFont="1" applyFill="1" applyBorder="1" applyAlignment="1">
      <alignment horizontal="center" vertical="center" wrapText="1"/>
    </xf>
    <xf numFmtId="0" fontId="48" fillId="0" borderId="53" xfId="35" applyFont="1" applyFill="1" applyBorder="1" applyAlignment="1">
      <alignment horizontal="center" vertical="center" wrapText="1"/>
    </xf>
    <xf numFmtId="0" fontId="48" fillId="0" borderId="54" xfId="35" applyFont="1" applyFill="1" applyBorder="1" applyAlignment="1">
      <alignment horizontal="center" vertical="center" wrapText="1"/>
    </xf>
    <xf numFmtId="0" fontId="42" fillId="0" borderId="55" xfId="32" applyNumberFormat="1" applyFont="1" applyFill="1" applyBorder="1" applyAlignment="1" applyProtection="1">
      <alignment horizontal="center" vertical="center" wrapText="1"/>
    </xf>
    <xf numFmtId="2" fontId="42" fillId="0" borderId="56" xfId="32" applyNumberFormat="1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vertical="center" wrapText="1"/>
    </xf>
    <xf numFmtId="165" fontId="41" fillId="3" borderId="55" xfId="13" applyNumberFormat="1" applyFont="1" applyFill="1" applyBorder="1" applyAlignment="1" applyProtection="1">
      <alignment horizontal="left" vertical="center" wrapText="1"/>
    </xf>
    <xf numFmtId="165" fontId="41" fillId="3" borderId="55" xfId="13" applyNumberFormat="1" applyFont="1" applyFill="1" applyBorder="1" applyAlignment="1" applyProtection="1">
      <alignment horizontal="right" vertical="center" wrapText="1"/>
    </xf>
    <xf numFmtId="0" fontId="41" fillId="2" borderId="55" xfId="0" applyFont="1" applyFill="1" applyBorder="1" applyAlignment="1">
      <alignment vertical="center"/>
    </xf>
    <xf numFmtId="2" fontId="41" fillId="0" borderId="62" xfId="0" applyNumberFormat="1" applyFont="1" applyFill="1" applyBorder="1" applyAlignment="1">
      <alignment horizontal="center" vertical="center"/>
    </xf>
    <xf numFmtId="0" fontId="40" fillId="0" borderId="55" xfId="35" applyFont="1" applyFill="1" applyBorder="1" applyAlignment="1">
      <alignment horizontal="center" vertical="center" wrapText="1"/>
    </xf>
    <xf numFmtId="0" fontId="49" fillId="0" borderId="55" xfId="32" applyNumberFormat="1" applyFont="1" applyFill="1" applyBorder="1" applyAlignment="1" applyProtection="1">
      <alignment horizontal="center" vertical="center" wrapText="1"/>
    </xf>
    <xf numFmtId="2" fontId="49" fillId="0" borderId="56" xfId="32" applyNumberFormat="1" applyFont="1" applyFill="1" applyBorder="1" applyAlignment="1">
      <alignment horizontal="center" vertical="center" wrapText="1"/>
    </xf>
    <xf numFmtId="0" fontId="41" fillId="0" borderId="55" xfId="35" applyFont="1" applyFill="1" applyBorder="1" applyAlignment="1">
      <alignment horizontal="justify" vertical="center" wrapText="1"/>
    </xf>
    <xf numFmtId="0" fontId="41" fillId="0" borderId="63" xfId="0" applyFont="1" applyFill="1" applyBorder="1" applyAlignment="1">
      <alignment horizontal="center" vertical="center"/>
    </xf>
    <xf numFmtId="2" fontId="41" fillId="0" borderId="64" xfId="0" applyNumberFormat="1" applyFont="1" applyFill="1" applyBorder="1" applyAlignment="1">
      <alignment horizontal="center" vertical="center"/>
    </xf>
    <xf numFmtId="0" fontId="42" fillId="0" borderId="55" xfId="32" applyFont="1" applyFill="1" applyBorder="1" applyAlignment="1">
      <alignment horizontal="right" vertical="center" wrapText="1"/>
    </xf>
    <xf numFmtId="0" fontId="94" fillId="0" borderId="55" xfId="0" applyFont="1" applyBorder="1" applyAlignment="1">
      <alignment horizontal="right" vertical="center" wrapText="1"/>
    </xf>
    <xf numFmtId="0" fontId="42" fillId="0" borderId="55" xfId="0" applyFont="1" applyBorder="1" applyAlignment="1">
      <alignment horizontal="left" wrapText="1"/>
    </xf>
    <xf numFmtId="0" fontId="95" fillId="0" borderId="65" xfId="0" applyFont="1" applyBorder="1" applyAlignment="1">
      <alignment horizontal="center" vertical="center" wrapText="1"/>
    </xf>
    <xf numFmtId="0" fontId="50" fillId="0" borderId="55" xfId="32" applyNumberFormat="1" applyFont="1" applyFill="1" applyBorder="1" applyAlignment="1" applyProtection="1">
      <alignment horizontal="center" vertical="center" wrapText="1"/>
    </xf>
    <xf numFmtId="2" fontId="50" fillId="0" borderId="56" xfId="32" applyNumberFormat="1" applyFont="1" applyFill="1" applyBorder="1" applyAlignment="1">
      <alignment horizontal="center" vertical="center" wrapText="1"/>
    </xf>
    <xf numFmtId="0" fontId="94" fillId="0" borderId="65" xfId="0" applyFont="1" applyBorder="1" applyAlignment="1">
      <alignment horizontal="left" vertical="center" wrapText="1"/>
    </xf>
    <xf numFmtId="4" fontId="94" fillId="0" borderId="66" xfId="0" applyNumberFormat="1" applyFont="1" applyBorder="1" applyAlignment="1">
      <alignment horizontal="center" vertical="center"/>
    </xf>
    <xf numFmtId="4" fontId="42" fillId="0" borderId="56" xfId="0" applyNumberFormat="1" applyFont="1" applyFill="1" applyBorder="1" applyAlignment="1">
      <alignment horizontal="center" vertical="center"/>
    </xf>
    <xf numFmtId="2" fontId="41" fillId="0" borderId="55" xfId="35" applyNumberFormat="1" applyFont="1" applyFill="1" applyBorder="1" applyAlignment="1">
      <alignment horizontal="left" vertical="center" wrapText="1"/>
    </xf>
    <xf numFmtId="2" fontId="41" fillId="0" borderId="55" xfId="35" applyNumberFormat="1" applyFont="1" applyFill="1" applyBorder="1" applyAlignment="1">
      <alignment horizontal="right" vertical="center" wrapText="1"/>
    </xf>
    <xf numFmtId="0" fontId="40" fillId="0" borderId="55" xfId="32" applyFont="1" applyFill="1" applyBorder="1" applyAlignment="1">
      <alignment horizontal="center" vertical="center" wrapText="1"/>
    </xf>
    <xf numFmtId="0" fontId="41" fillId="0" borderId="55" xfId="0" applyFont="1" applyFill="1" applyBorder="1" applyAlignment="1">
      <alignment horizontal="left" vertical="center" wrapText="1"/>
    </xf>
    <xf numFmtId="4" fontId="94" fillId="0" borderId="55" xfId="0" applyNumberFormat="1" applyFont="1" applyFill="1" applyBorder="1" applyAlignment="1">
      <alignment horizontal="center" vertical="center"/>
    </xf>
    <xf numFmtId="0" fontId="42" fillId="0" borderId="55" xfId="0" applyFont="1" applyFill="1" applyBorder="1" applyAlignment="1" applyProtection="1">
      <alignment vertical="center" wrapText="1"/>
      <protection locked="0"/>
    </xf>
    <xf numFmtId="0" fontId="42" fillId="0" borderId="60" xfId="35" applyFont="1" applyFill="1" applyBorder="1" applyAlignment="1">
      <alignment vertical="center" wrapText="1"/>
    </xf>
    <xf numFmtId="0" fontId="42" fillId="0" borderId="60" xfId="32" applyNumberFormat="1" applyFont="1" applyFill="1" applyBorder="1" applyAlignment="1" applyProtection="1">
      <alignment horizontal="center" vertical="center" wrapText="1"/>
    </xf>
    <xf numFmtId="2" fontId="94" fillId="0" borderId="61" xfId="32" applyNumberFormat="1" applyFont="1" applyFill="1" applyBorder="1" applyAlignment="1">
      <alignment horizontal="center" vertical="center" wrapText="1"/>
    </xf>
    <xf numFmtId="0" fontId="96" fillId="0" borderId="52" xfId="0" applyFont="1" applyFill="1" applyBorder="1" applyAlignment="1">
      <alignment horizontal="right" vertical="center" wrapText="1"/>
    </xf>
    <xf numFmtId="0" fontId="40" fillId="0" borderId="67" xfId="35" applyFont="1" applyFill="1" applyBorder="1" applyAlignment="1">
      <alignment horizontal="center" vertical="center" wrapText="1"/>
    </xf>
    <xf numFmtId="0" fontId="42" fillId="0" borderId="68" xfId="36" applyFont="1" applyFill="1" applyBorder="1" applyAlignment="1">
      <alignment horizontal="center" vertical="center"/>
    </xf>
    <xf numFmtId="0" fontId="42" fillId="0" borderId="69" xfId="36" applyFont="1" applyFill="1" applyBorder="1" applyAlignment="1">
      <alignment horizontal="center" vertical="center"/>
    </xf>
    <xf numFmtId="0" fontId="42" fillId="0" borderId="70" xfId="30" applyFont="1" applyFill="1" applyBorder="1" applyAlignment="1">
      <alignment vertical="center" wrapText="1"/>
    </xf>
    <xf numFmtId="0" fontId="42" fillId="0" borderId="71" xfId="30" applyFont="1" applyFill="1" applyBorder="1" applyAlignment="1">
      <alignment horizontal="center" vertical="center" wrapText="1"/>
    </xf>
    <xf numFmtId="165" fontId="42" fillId="0" borderId="72" xfId="30" applyNumberFormat="1" applyFont="1" applyFill="1" applyBorder="1" applyAlignment="1">
      <alignment horizontal="center" vertical="center" wrapText="1"/>
    </xf>
    <xf numFmtId="0" fontId="41" fillId="0" borderId="73" xfId="0" applyFont="1" applyFill="1" applyBorder="1" applyAlignment="1">
      <alignment vertical="center" wrapText="1"/>
    </xf>
    <xf numFmtId="0" fontId="42" fillId="0" borderId="66" xfId="0" applyFont="1" applyBorder="1" applyAlignment="1">
      <alignment horizontal="center" vertical="center"/>
    </xf>
    <xf numFmtId="0" fontId="42" fillId="0" borderId="74" xfId="30" applyFont="1" applyFill="1" applyBorder="1" applyAlignment="1">
      <alignment horizontal="center" vertical="center" wrapText="1"/>
    </xf>
    <xf numFmtId="165" fontId="42" fillId="0" borderId="75" xfId="30" applyNumberFormat="1" applyFont="1" applyFill="1" applyBorder="1" applyAlignment="1">
      <alignment horizontal="center" vertical="center" wrapText="1"/>
    </xf>
    <xf numFmtId="0" fontId="42" fillId="0" borderId="76" xfId="30" applyFont="1" applyFill="1" applyBorder="1" applyAlignment="1">
      <alignment horizontal="center" vertical="center" wrapText="1"/>
    </xf>
    <xf numFmtId="165" fontId="42" fillId="0" borderId="62" xfId="30" applyNumberFormat="1" applyFont="1" applyFill="1" applyBorder="1" applyAlignment="1">
      <alignment horizontal="center" vertical="center" wrapText="1"/>
    </xf>
    <xf numFmtId="0" fontId="42" fillId="0" borderId="73" xfId="32" applyFont="1" applyFill="1" applyBorder="1" applyAlignment="1">
      <alignment horizontal="left" vertical="center" wrapText="1"/>
    </xf>
    <xf numFmtId="0" fontId="42" fillId="0" borderId="77" xfId="32" applyNumberFormat="1" applyFont="1" applyFill="1" applyBorder="1" applyAlignment="1" applyProtection="1">
      <alignment horizontal="center" vertical="center" wrapText="1"/>
    </xf>
    <xf numFmtId="0" fontId="94" fillId="0" borderId="73" xfId="0" applyFont="1" applyFill="1" applyBorder="1" applyAlignment="1">
      <alignment vertical="center" wrapText="1"/>
    </xf>
    <xf numFmtId="2" fontId="94" fillId="0" borderId="66" xfId="0" applyNumberFormat="1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left" vertical="center" wrapText="1"/>
    </xf>
    <xf numFmtId="0" fontId="41" fillId="0" borderId="66" xfId="0" applyFont="1" applyFill="1" applyBorder="1" applyAlignment="1">
      <alignment horizontal="center" vertical="center" wrapText="1"/>
    </xf>
    <xf numFmtId="0" fontId="42" fillId="0" borderId="73" xfId="0" applyFont="1" applyFill="1" applyBorder="1" applyAlignment="1">
      <alignment vertical="center" wrapText="1"/>
    </xf>
    <xf numFmtId="0" fontId="41" fillId="2" borderId="70" xfId="0" applyFont="1" applyFill="1" applyBorder="1" applyAlignment="1">
      <alignment vertical="center"/>
    </xf>
    <xf numFmtId="0" fontId="41" fillId="0" borderId="78" xfId="0" applyFont="1" applyFill="1" applyBorder="1" applyAlignment="1">
      <alignment horizontal="center" vertical="center"/>
    </xf>
    <xf numFmtId="0" fontId="97" fillId="0" borderId="79" xfId="0" applyFont="1" applyBorder="1" applyAlignment="1">
      <alignment horizontal="left" vertical="center" wrapText="1"/>
    </xf>
    <xf numFmtId="0" fontId="40" fillId="0" borderId="71" xfId="30" applyFont="1" applyFill="1" applyBorder="1" applyAlignment="1">
      <alignment horizontal="center" vertical="center" wrapText="1"/>
    </xf>
    <xf numFmtId="165" fontId="40" fillId="0" borderId="72" xfId="30" applyNumberFormat="1" applyFont="1" applyFill="1" applyBorder="1" applyAlignment="1">
      <alignment horizontal="center" vertical="center" wrapText="1"/>
    </xf>
    <xf numFmtId="0" fontId="42" fillId="0" borderId="79" xfId="30" applyFont="1" applyFill="1" applyBorder="1" applyAlignment="1">
      <alignment vertical="center" wrapText="1"/>
    </xf>
    <xf numFmtId="0" fontId="42" fillId="0" borderId="79" xfId="36" applyFont="1" applyFill="1" applyBorder="1" applyAlignment="1">
      <alignment horizontal="right" vertical="center" wrapText="1"/>
    </xf>
    <xf numFmtId="0" fontId="42" fillId="0" borderId="71" xfId="36" applyFont="1" applyFill="1" applyBorder="1" applyAlignment="1">
      <alignment horizontal="center" vertical="center" wrapText="1"/>
    </xf>
    <xf numFmtId="2" fontId="42" fillId="0" borderId="72" xfId="30" applyNumberFormat="1" applyFont="1" applyFill="1" applyBorder="1" applyAlignment="1">
      <alignment horizontal="center" vertical="center" wrapText="1"/>
    </xf>
    <xf numFmtId="2" fontId="42" fillId="0" borderId="80" xfId="36" applyNumberFormat="1" applyFont="1" applyFill="1" applyBorder="1" applyAlignment="1">
      <alignment horizontal="right" vertical="center" wrapText="1"/>
    </xf>
    <xf numFmtId="2" fontId="42" fillId="0" borderId="81" xfId="36" applyNumberFormat="1" applyFont="1" applyFill="1" applyBorder="1" applyAlignment="1">
      <alignment horizontal="center" vertical="center" wrapText="1"/>
    </xf>
    <xf numFmtId="2" fontId="42" fillId="0" borderId="82" xfId="30" applyNumberFormat="1" applyFont="1" applyFill="1" applyBorder="1" applyAlignment="1">
      <alignment horizontal="center" vertical="center" wrapText="1"/>
    </xf>
    <xf numFmtId="0" fontId="42" fillId="0" borderId="44" xfId="36" applyFont="1" applyFill="1" applyBorder="1" applyAlignment="1">
      <alignment horizontal="right" vertical="center" wrapText="1"/>
    </xf>
    <xf numFmtId="0" fontId="42" fillId="0" borderId="77" xfId="36" applyFont="1" applyFill="1" applyBorder="1" applyAlignment="1">
      <alignment horizontal="center" vertical="center" wrapText="1"/>
    </xf>
    <xf numFmtId="2" fontId="42" fillId="0" borderId="56" xfId="30" applyNumberFormat="1" applyFont="1" applyFill="1" applyBorder="1" applyAlignment="1">
      <alignment horizontal="center" vertical="center" wrapText="1"/>
    </xf>
    <xf numFmtId="0" fontId="42" fillId="2" borderId="44" xfId="0" applyFont="1" applyFill="1" applyBorder="1" applyAlignment="1">
      <alignment horizontal="left" vertical="center" wrapText="1"/>
    </xf>
    <xf numFmtId="2" fontId="94" fillId="0" borderId="77" xfId="0" applyNumberFormat="1" applyFont="1" applyBorder="1" applyAlignment="1">
      <alignment horizontal="center" vertical="center"/>
    </xf>
    <xf numFmtId="0" fontId="42" fillId="0" borderId="44" xfId="10" applyFont="1" applyBorder="1" applyAlignment="1">
      <alignment horizontal="right" vertical="center" wrapText="1"/>
    </xf>
    <xf numFmtId="0" fontId="42" fillId="0" borderId="77" xfId="0" applyFont="1" applyBorder="1" applyAlignment="1">
      <alignment horizontal="center" vertical="center" wrapText="1"/>
    </xf>
    <xf numFmtId="0" fontId="42" fillId="2" borderId="44" xfId="0" applyFont="1" applyFill="1" applyBorder="1" applyAlignment="1">
      <alignment horizontal="right" vertical="center" wrapText="1"/>
    </xf>
    <xf numFmtId="0" fontId="42" fillId="0" borderId="66" xfId="0" applyFont="1" applyBorder="1" applyAlignment="1">
      <alignment horizontal="center" vertical="center" wrapText="1"/>
    </xf>
    <xf numFmtId="0" fontId="94" fillId="0" borderId="44" xfId="0" applyFont="1" applyBorder="1" applyAlignment="1">
      <alignment horizontal="right" vertical="center" wrapText="1"/>
    </xf>
    <xf numFmtId="2" fontId="94" fillId="0" borderId="66" xfId="0" applyNumberFormat="1" applyFont="1" applyBorder="1" applyAlignment="1">
      <alignment horizontal="center" vertical="center"/>
    </xf>
    <xf numFmtId="0" fontId="94" fillId="0" borderId="44" xfId="0" applyFont="1" applyBorder="1" applyAlignment="1">
      <alignment vertical="center" wrapText="1"/>
    </xf>
    <xf numFmtId="0" fontId="94" fillId="0" borderId="73" xfId="0" applyFont="1" applyBorder="1" applyAlignment="1">
      <alignment horizontal="right" vertical="center" wrapText="1"/>
    </xf>
    <xf numFmtId="0" fontId="94" fillId="0" borderId="73" xfId="0" applyFont="1" applyBorder="1" applyAlignment="1">
      <alignment vertical="center" wrapText="1"/>
    </xf>
    <xf numFmtId="0" fontId="94" fillId="0" borderId="73" xfId="0" applyFont="1" applyFill="1" applyBorder="1" applyAlignment="1">
      <alignment horizontal="right" vertical="center" wrapText="1"/>
    </xf>
    <xf numFmtId="0" fontId="95" fillId="0" borderId="73" xfId="0" applyFont="1" applyBorder="1" applyAlignment="1">
      <alignment horizontal="left" vertical="center" wrapText="1"/>
    </xf>
    <xf numFmtId="0" fontId="40" fillId="0" borderId="71" xfId="29" applyFont="1" applyFill="1" applyBorder="1" applyAlignment="1">
      <alignment horizontal="center" vertical="center" wrapText="1"/>
    </xf>
    <xf numFmtId="2" fontId="40" fillId="0" borderId="72" xfId="29" applyNumberFormat="1" applyFont="1" applyFill="1" applyBorder="1" applyAlignment="1">
      <alignment horizontal="center" vertical="center" wrapText="1"/>
    </xf>
    <xf numFmtId="0" fontId="42" fillId="0" borderId="71" xfId="29" applyFont="1" applyFill="1" applyBorder="1" applyAlignment="1">
      <alignment horizontal="center" vertical="center" wrapText="1"/>
    </xf>
    <xf numFmtId="2" fontId="42" fillId="0" borderId="72" xfId="29" applyNumberFormat="1" applyFont="1" applyFill="1" applyBorder="1" applyAlignment="1">
      <alignment horizontal="center" vertical="center" wrapText="1"/>
    </xf>
    <xf numFmtId="0" fontId="42" fillId="0" borderId="70" xfId="36" applyFont="1" applyFill="1" applyBorder="1" applyAlignment="1">
      <alignment horizontal="right" vertical="center" wrapText="1"/>
    </xf>
    <xf numFmtId="2" fontId="42" fillId="0" borderId="70" xfId="36" applyNumberFormat="1" applyFont="1" applyFill="1" applyBorder="1" applyAlignment="1">
      <alignment horizontal="right" vertical="center" wrapText="1"/>
    </xf>
    <xf numFmtId="2" fontId="42" fillId="0" borderId="71" xfId="36" applyNumberFormat="1" applyFont="1" applyFill="1" applyBorder="1" applyAlignment="1">
      <alignment horizontal="center" vertical="center" wrapText="1"/>
    </xf>
    <xf numFmtId="0" fontId="42" fillId="0" borderId="73" xfId="36" applyFont="1" applyFill="1" applyBorder="1" applyAlignment="1">
      <alignment horizontal="right" vertical="center" wrapText="1"/>
    </xf>
    <xf numFmtId="0" fontId="42" fillId="0" borderId="66" xfId="36" applyFont="1" applyFill="1" applyBorder="1" applyAlignment="1">
      <alignment horizontal="center" vertical="center" wrapText="1"/>
    </xf>
    <xf numFmtId="0" fontId="42" fillId="2" borderId="73" xfId="0" applyFont="1" applyFill="1" applyBorder="1" applyAlignment="1">
      <alignment horizontal="left" vertical="center" wrapText="1"/>
    </xf>
    <xf numFmtId="0" fontId="42" fillId="0" borderId="73" xfId="10" applyFont="1" applyBorder="1" applyAlignment="1">
      <alignment horizontal="right" vertical="center" wrapText="1"/>
    </xf>
    <xf numFmtId="0" fontId="42" fillId="2" borderId="73" xfId="0" applyFont="1" applyFill="1" applyBorder="1" applyAlignment="1">
      <alignment horizontal="right" vertical="center" wrapText="1"/>
    </xf>
    <xf numFmtId="0" fontId="42" fillId="0" borderId="73" xfId="0" applyFont="1" applyBorder="1" applyAlignment="1">
      <alignment horizontal="left" vertical="center" wrapText="1"/>
    </xf>
    <xf numFmtId="0" fontId="42" fillId="0" borderId="71" xfId="25" applyFont="1" applyFill="1" applyBorder="1" applyAlignment="1">
      <alignment horizontal="center" vertical="center" wrapText="1"/>
    </xf>
    <xf numFmtId="165" fontId="42" fillId="0" borderId="72" xfId="25" applyNumberFormat="1" applyFont="1" applyFill="1" applyBorder="1" applyAlignment="1">
      <alignment horizontal="center" vertical="center" wrapText="1"/>
    </xf>
    <xf numFmtId="0" fontId="42" fillId="0" borderId="73" xfId="0" applyFont="1" applyBorder="1" applyAlignment="1">
      <alignment horizontal="right" vertical="center" wrapText="1"/>
    </xf>
    <xf numFmtId="0" fontId="95" fillId="0" borderId="73" xfId="0" applyFont="1" applyBorder="1" applyAlignment="1">
      <alignment horizontal="center" vertical="center" wrapText="1"/>
    </xf>
    <xf numFmtId="0" fontId="40" fillId="0" borderId="71" xfId="25" applyFont="1" applyFill="1" applyBorder="1" applyAlignment="1">
      <alignment horizontal="center" vertical="center" wrapText="1"/>
    </xf>
    <xf numFmtId="165" fontId="40" fillId="0" borderId="72" xfId="25" applyNumberFormat="1" applyFont="1" applyFill="1" applyBorder="1" applyAlignment="1">
      <alignment horizontal="center" vertical="center" wrapText="1"/>
    </xf>
    <xf numFmtId="0" fontId="42" fillId="0" borderId="70" xfId="25" applyFont="1" applyFill="1" applyBorder="1" applyAlignment="1">
      <alignment vertical="center" wrapText="1"/>
    </xf>
    <xf numFmtId="0" fontId="42" fillId="0" borderId="70" xfId="39" applyFont="1" applyFill="1" applyBorder="1" applyAlignment="1">
      <alignment horizontal="right" vertical="center" wrapText="1"/>
    </xf>
    <xf numFmtId="0" fontId="42" fillId="0" borderId="71" xfId="39" applyFont="1" applyFill="1" applyBorder="1" applyAlignment="1">
      <alignment horizontal="center" vertical="center" wrapText="1"/>
    </xf>
    <xf numFmtId="2" fontId="42" fillId="0" borderId="72" xfId="0" applyNumberFormat="1" applyFont="1" applyFill="1" applyBorder="1" applyAlignment="1">
      <alignment horizontal="center" vertical="center" wrapText="1"/>
    </xf>
    <xf numFmtId="2" fontId="95" fillId="0" borderId="66" xfId="0" applyNumberFormat="1" applyFont="1" applyBorder="1" applyAlignment="1">
      <alignment horizontal="center" vertical="center"/>
    </xf>
    <xf numFmtId="2" fontId="95" fillId="0" borderId="56" xfId="0" applyNumberFormat="1" applyFont="1" applyFill="1" applyBorder="1" applyAlignment="1">
      <alignment horizontal="center" vertical="center"/>
    </xf>
    <xf numFmtId="2" fontId="94" fillId="0" borderId="83" xfId="0" applyNumberFormat="1" applyFont="1" applyBorder="1" applyAlignment="1">
      <alignment horizontal="center" vertical="center"/>
    </xf>
    <xf numFmtId="2" fontId="42" fillId="0" borderId="59" xfId="0" applyNumberFormat="1" applyFont="1" applyFill="1" applyBorder="1" applyAlignment="1">
      <alignment horizontal="center" vertical="center"/>
    </xf>
    <xf numFmtId="0" fontId="94" fillId="0" borderId="84" xfId="0" applyFont="1" applyBorder="1" applyAlignment="1">
      <alignment vertical="center" wrapText="1"/>
    </xf>
    <xf numFmtId="2" fontId="94" fillId="0" borderId="85" xfId="0" applyNumberFormat="1" applyFont="1" applyBorder="1" applyAlignment="1">
      <alignment horizontal="center" vertical="center"/>
    </xf>
    <xf numFmtId="2" fontId="94" fillId="0" borderId="61" xfId="0" applyNumberFormat="1" applyFont="1" applyFill="1" applyBorder="1" applyAlignment="1">
      <alignment horizontal="center" vertical="center"/>
    </xf>
    <xf numFmtId="0" fontId="96" fillId="0" borderId="52" xfId="0" applyFont="1" applyFill="1" applyBorder="1" applyAlignment="1">
      <alignment horizontal="left" vertical="center" wrapText="1"/>
    </xf>
    <xf numFmtId="0" fontId="53" fillId="0" borderId="53" xfId="36" applyFont="1" applyFill="1" applyBorder="1" applyAlignment="1">
      <alignment horizontal="center" vertical="center" wrapText="1"/>
    </xf>
    <xf numFmtId="0" fontId="48" fillId="0" borderId="53" xfId="36" applyFont="1" applyFill="1" applyBorder="1" applyAlignment="1">
      <alignment horizontal="center" vertical="center" wrapText="1"/>
    </xf>
    <xf numFmtId="0" fontId="48" fillId="0" borderId="54" xfId="36" applyFont="1" applyFill="1" applyBorder="1" applyAlignment="1">
      <alignment horizontal="center" vertical="center" wrapText="1"/>
    </xf>
    <xf numFmtId="0" fontId="94" fillId="0" borderId="55" xfId="0" applyFont="1" applyBorder="1" applyAlignment="1">
      <alignment horizontal="center" vertical="center"/>
    </xf>
    <xf numFmtId="2" fontId="41" fillId="0" borderId="56" xfId="0" applyNumberFormat="1" applyFont="1" applyFill="1" applyBorder="1" applyAlignment="1">
      <alignment horizontal="center" vertical="center"/>
    </xf>
    <xf numFmtId="0" fontId="53" fillId="0" borderId="55" xfId="32" applyFont="1" applyFill="1" applyBorder="1" applyAlignment="1">
      <alignment horizontal="center" vertical="center" wrapText="1"/>
    </xf>
    <xf numFmtId="0" fontId="47" fillId="0" borderId="55" xfId="32" applyNumberFormat="1" applyFont="1" applyFill="1" applyBorder="1" applyAlignment="1" applyProtection="1">
      <alignment horizontal="center" vertical="center" wrapText="1"/>
    </xf>
    <xf numFmtId="2" fontId="47" fillId="0" borderId="56" xfId="32" applyNumberFormat="1" applyFont="1" applyFill="1" applyBorder="1" applyAlignment="1">
      <alignment horizontal="center" vertical="center" wrapText="1"/>
    </xf>
    <xf numFmtId="2" fontId="42" fillId="0" borderId="55" xfId="0" applyNumberFormat="1" applyFont="1" applyFill="1" applyBorder="1" applyAlignment="1">
      <alignment horizontal="right" vertical="center" wrapText="1"/>
    </xf>
    <xf numFmtId="0" fontId="42" fillId="0" borderId="60" xfId="32" applyFont="1" applyFill="1" applyBorder="1" applyAlignment="1">
      <alignment horizontal="left" vertical="center" wrapText="1"/>
    </xf>
    <xf numFmtId="2" fontId="42" fillId="0" borderId="61" xfId="32" applyNumberFormat="1" applyFont="1" applyFill="1" applyBorder="1" applyAlignment="1">
      <alignment horizontal="center" vertical="center" wrapText="1"/>
    </xf>
    <xf numFmtId="0" fontId="42" fillId="0" borderId="86" xfId="5" applyNumberFormat="1" applyFont="1" applyFill="1" applyBorder="1" applyAlignment="1" applyProtection="1">
      <alignment vertical="center"/>
    </xf>
    <xf numFmtId="0" fontId="42" fillId="0" borderId="87" xfId="5" applyNumberFormat="1" applyFont="1" applyFill="1" applyBorder="1" applyAlignment="1" applyProtection="1">
      <alignment vertical="center"/>
    </xf>
    <xf numFmtId="0" fontId="42" fillId="0" borderId="88" xfId="0" applyFont="1" applyFill="1" applyBorder="1" applyAlignment="1">
      <alignment horizontal="left" vertical="center" wrapText="1"/>
    </xf>
    <xf numFmtId="0" fontId="42" fillId="0" borderId="88" xfId="0" applyFont="1" applyFill="1" applyBorder="1" applyAlignment="1">
      <alignment horizontal="center" vertical="center"/>
    </xf>
    <xf numFmtId="165" fontId="42" fillId="0" borderId="89" xfId="0" applyNumberFormat="1" applyFont="1" applyFill="1" applyBorder="1" applyAlignment="1">
      <alignment horizontal="center" vertical="center"/>
    </xf>
    <xf numFmtId="2" fontId="42" fillId="0" borderId="89" xfId="0" applyNumberFormat="1" applyFont="1" applyFill="1" applyBorder="1" applyAlignment="1">
      <alignment horizontal="center" vertical="center"/>
    </xf>
    <xf numFmtId="0" fontId="41" fillId="0" borderId="90" xfId="0" applyFont="1" applyFill="1" applyBorder="1" applyAlignment="1">
      <alignment vertical="center" wrapText="1"/>
    </xf>
    <xf numFmtId="0" fontId="41" fillId="2" borderId="88" xfId="0" applyFont="1" applyFill="1" applyBorder="1" applyAlignment="1">
      <alignment vertical="center"/>
    </xf>
    <xf numFmtId="0" fontId="41" fillId="0" borderId="90" xfId="0" applyFont="1" applyFill="1" applyBorder="1" applyAlignment="1">
      <alignment horizontal="center" vertical="center"/>
    </xf>
    <xf numFmtId="0" fontId="42" fillId="0" borderId="55" xfId="7" applyFont="1" applyFill="1" applyBorder="1" applyAlignment="1">
      <alignment horizontal="left" vertical="center" wrapText="1"/>
    </xf>
    <xf numFmtId="0" fontId="42" fillId="0" borderId="55" xfId="25" applyFont="1" applyFill="1" applyBorder="1" applyAlignment="1">
      <alignment horizontal="left" wrapText="1"/>
    </xf>
    <xf numFmtId="0" fontId="40" fillId="0" borderId="55" xfId="0" applyFont="1" applyFill="1" applyBorder="1" applyAlignment="1">
      <alignment horizontal="center" vertical="center" wrapText="1"/>
    </xf>
    <xf numFmtId="0" fontId="49" fillId="0" borderId="55" xfId="0" applyFont="1" applyFill="1" applyBorder="1" applyAlignment="1">
      <alignment horizontal="center" vertical="center" wrapText="1"/>
    </xf>
    <xf numFmtId="2" fontId="49" fillId="0" borderId="56" xfId="0" applyNumberFormat="1" applyFont="1" applyFill="1" applyBorder="1" applyAlignment="1">
      <alignment horizontal="center" vertical="center" wrapText="1"/>
    </xf>
    <xf numFmtId="0" fontId="41" fillId="0" borderId="91" xfId="0" applyFont="1" applyFill="1" applyBorder="1" applyAlignment="1">
      <alignment vertical="center" wrapText="1"/>
    </xf>
    <xf numFmtId="0" fontId="94" fillId="0" borderId="66" xfId="0" applyFont="1" applyBorder="1" applyAlignment="1">
      <alignment vertical="center" wrapText="1"/>
    </xf>
    <xf numFmtId="2" fontId="41" fillId="0" borderId="59" xfId="0" applyNumberFormat="1" applyFont="1" applyFill="1" applyBorder="1" applyAlignment="1">
      <alignment horizontal="center" vertical="center" wrapText="1"/>
    </xf>
    <xf numFmtId="0" fontId="94" fillId="0" borderId="60" xfId="0" applyFont="1" applyBorder="1" applyAlignment="1">
      <alignment vertical="center" wrapText="1"/>
    </xf>
    <xf numFmtId="2" fontId="94" fillId="0" borderId="60" xfId="0" applyNumberFormat="1" applyFont="1" applyBorder="1" applyAlignment="1">
      <alignment horizontal="center" vertical="center"/>
    </xf>
    <xf numFmtId="0" fontId="42" fillId="0" borderId="2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center" vertical="center"/>
    </xf>
    <xf numFmtId="4" fontId="42" fillId="0" borderId="2" xfId="0" applyNumberFormat="1" applyFont="1" applyFill="1" applyBorder="1" applyAlignment="1">
      <alignment horizontal="center" vertical="center"/>
    </xf>
    <xf numFmtId="0" fontId="86" fillId="0" borderId="2" xfId="24" applyFont="1" applyFill="1" applyBorder="1" applyAlignment="1">
      <alignment horizontal="left" vertical="center" wrapText="1"/>
    </xf>
    <xf numFmtId="0" fontId="40" fillId="0" borderId="92" xfId="0" applyFont="1" applyFill="1" applyBorder="1" applyAlignment="1">
      <alignment horizontal="center" vertical="center"/>
    </xf>
    <xf numFmtId="0" fontId="42" fillId="0" borderId="77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4" fillId="0" borderId="77" xfId="0" applyFont="1" applyFill="1" applyBorder="1" applyAlignment="1">
      <alignment horizontal="center" vertical="center"/>
    </xf>
    <xf numFmtId="0" fontId="42" fillId="0" borderId="77" xfId="0" applyFont="1" applyFill="1" applyBorder="1" applyAlignment="1">
      <alignment horizontal="center"/>
    </xf>
    <xf numFmtId="0" fontId="42" fillId="0" borderId="93" xfId="0" applyFont="1" applyBorder="1" applyAlignment="1">
      <alignment horizontal="center" vertical="center" wrapText="1"/>
    </xf>
    <xf numFmtId="0" fontId="42" fillId="0" borderId="77" xfId="0" applyFont="1" applyBorder="1" applyAlignment="1">
      <alignment horizontal="center" vertical="center"/>
    </xf>
    <xf numFmtId="0" fontId="94" fillId="0" borderId="77" xfId="0" applyFont="1" applyBorder="1" applyAlignment="1">
      <alignment horizontal="center" vertical="center"/>
    </xf>
    <xf numFmtId="0" fontId="42" fillId="3" borderId="77" xfId="0" applyFont="1" applyFill="1" applyBorder="1" applyAlignment="1">
      <alignment horizontal="center" vertical="center" wrapText="1"/>
    </xf>
    <xf numFmtId="0" fontId="47" fillId="0" borderId="77" xfId="0" applyFont="1" applyBorder="1" applyAlignment="1">
      <alignment horizontal="center" vertical="center" wrapText="1"/>
    </xf>
    <xf numFmtId="0" fontId="42" fillId="0" borderId="94" xfId="0" applyFont="1" applyBorder="1" applyAlignment="1">
      <alignment horizontal="center" vertical="center" wrapText="1"/>
    </xf>
    <xf numFmtId="0" fontId="98" fillId="3" borderId="51" xfId="0" applyFont="1" applyFill="1" applyBorder="1" applyAlignment="1">
      <alignment horizontal="center" vertical="center" wrapText="1"/>
    </xf>
    <xf numFmtId="0" fontId="42" fillId="0" borderId="77" xfId="32" applyNumberFormat="1" applyFont="1" applyBorder="1" applyAlignment="1">
      <alignment horizontal="center" vertical="center" wrapText="1"/>
    </xf>
    <xf numFmtId="1" fontId="42" fillId="0" borderId="77" xfId="32" applyNumberFormat="1" applyFont="1" applyBorder="1" applyAlignment="1">
      <alignment horizontal="center" vertical="center" wrapText="1"/>
    </xf>
    <xf numFmtId="0" fontId="55" fillId="0" borderId="77" xfId="0" applyFont="1" applyFill="1" applyBorder="1" applyAlignment="1">
      <alignment horizontal="center" vertical="center"/>
    </xf>
    <xf numFmtId="1" fontId="42" fillId="0" borderId="77" xfId="32" applyNumberFormat="1" applyFont="1" applyFill="1" applyBorder="1" applyAlignment="1">
      <alignment horizontal="center" vertical="center" wrapText="1"/>
    </xf>
    <xf numFmtId="1" fontId="42" fillId="0" borderId="94" xfId="32" applyNumberFormat="1" applyFont="1" applyFill="1" applyBorder="1" applyAlignment="1">
      <alignment horizontal="center" vertical="center" wrapText="1"/>
    </xf>
    <xf numFmtId="0" fontId="96" fillId="0" borderId="52" xfId="0" applyFont="1" applyBorder="1" applyAlignment="1">
      <alignment horizontal="center" vertical="center" wrapText="1"/>
    </xf>
    <xf numFmtId="0" fontId="42" fillId="0" borderId="79" xfId="36" applyFont="1" applyFill="1" applyBorder="1" applyAlignment="1">
      <alignment horizontal="center" vertical="center" wrapText="1"/>
    </xf>
    <xf numFmtId="0" fontId="94" fillId="0" borderId="44" xfId="0" applyFont="1" applyBorder="1" applyAlignment="1">
      <alignment horizontal="center" vertical="center"/>
    </xf>
    <xf numFmtId="0" fontId="42" fillId="0" borderId="95" xfId="36" applyFont="1" applyFill="1" applyBorder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/>
    </xf>
    <xf numFmtId="0" fontId="42" fillId="0" borderId="96" xfId="36" applyFont="1" applyFill="1" applyBorder="1" applyAlignment="1">
      <alignment horizontal="center" vertical="center" wrapText="1"/>
    </xf>
    <xf numFmtId="0" fontId="42" fillId="0" borderId="97" xfId="36" applyFont="1" applyFill="1" applyBorder="1" applyAlignment="1">
      <alignment horizontal="center" vertical="center" wrapText="1"/>
    </xf>
    <xf numFmtId="0" fontId="42" fillId="0" borderId="98" xfId="36" applyFont="1" applyFill="1" applyBorder="1" applyAlignment="1">
      <alignment horizontal="center" vertical="center" wrapText="1"/>
    </xf>
    <xf numFmtId="0" fontId="94" fillId="0" borderId="98" xfId="0" applyFont="1" applyBorder="1" applyAlignment="1">
      <alignment horizontal="center" vertical="center"/>
    </xf>
    <xf numFmtId="0" fontId="42" fillId="0" borderId="98" xfId="0" applyFont="1" applyBorder="1" applyAlignment="1">
      <alignment horizontal="center" vertical="center" wrapText="1"/>
    </xf>
    <xf numFmtId="0" fontId="94" fillId="0" borderId="35" xfId="0" applyFont="1" applyBorder="1" applyAlignment="1">
      <alignment horizontal="center" vertical="center"/>
    </xf>
    <xf numFmtId="0" fontId="42" fillId="0" borderId="99" xfId="36" applyFont="1" applyFill="1" applyBorder="1" applyAlignment="1">
      <alignment horizontal="center" vertical="center" wrapText="1"/>
    </xf>
    <xf numFmtId="0" fontId="42" fillId="0" borderId="44" xfId="36" applyFont="1" applyFill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79" xfId="0" applyFont="1" applyFill="1" applyBorder="1" applyAlignment="1">
      <alignment horizontal="center" vertical="center" wrapText="1"/>
    </xf>
    <xf numFmtId="0" fontId="42" fillId="0" borderId="80" xfId="36" applyFont="1" applyFill="1" applyBorder="1" applyAlignment="1">
      <alignment horizontal="center" vertical="center" wrapText="1"/>
    </xf>
    <xf numFmtId="0" fontId="94" fillId="0" borderId="100" xfId="0" applyFont="1" applyBorder="1" applyAlignment="1">
      <alignment horizontal="center" vertical="center"/>
    </xf>
    <xf numFmtId="0" fontId="56" fillId="0" borderId="77" xfId="0" applyFont="1" applyFill="1" applyBorder="1" applyAlignment="1">
      <alignment horizontal="center" vertical="center"/>
    </xf>
    <xf numFmtId="1" fontId="57" fillId="0" borderId="77" xfId="32" applyNumberFormat="1" applyFont="1" applyBorder="1" applyAlignment="1">
      <alignment horizontal="center" vertical="center" wrapText="1"/>
    </xf>
    <xf numFmtId="0" fontId="42" fillId="0" borderId="77" xfId="0" applyFont="1" applyBorder="1" applyAlignment="1">
      <alignment horizontal="center"/>
    </xf>
    <xf numFmtId="1" fontId="42" fillId="0" borderId="94" xfId="32" applyNumberFormat="1" applyFont="1" applyBorder="1" applyAlignment="1">
      <alignment horizontal="center" vertical="center" wrapText="1"/>
    </xf>
    <xf numFmtId="0" fontId="42" fillId="0" borderId="101" xfId="36" applyFont="1" applyFill="1" applyBorder="1" applyAlignment="1">
      <alignment horizontal="center" vertical="center" wrapText="1"/>
    </xf>
    <xf numFmtId="0" fontId="42" fillId="0" borderId="76" xfId="36" applyFont="1" applyFill="1" applyBorder="1" applyAlignment="1">
      <alignment horizontal="center" vertical="center" wrapText="1"/>
    </xf>
    <xf numFmtId="1" fontId="47" fillId="0" borderId="77" xfId="32" applyNumberFormat="1" applyFont="1" applyFill="1" applyBorder="1" applyAlignment="1">
      <alignment horizontal="center" vertical="center" wrapText="1"/>
    </xf>
    <xf numFmtId="0" fontId="42" fillId="0" borderId="77" xfId="0" applyFont="1" applyFill="1" applyBorder="1" applyAlignment="1">
      <alignment horizontal="center" vertical="center" wrapText="1"/>
    </xf>
    <xf numFmtId="0" fontId="42" fillId="0" borderId="93" xfId="0" applyFont="1" applyBorder="1" applyAlignment="1">
      <alignment horizontal="center" vertical="center"/>
    </xf>
    <xf numFmtId="0" fontId="92" fillId="0" borderId="125" xfId="0" applyFont="1" applyBorder="1" applyAlignment="1">
      <alignment horizontal="center" vertical="center" wrapText="1"/>
    </xf>
    <xf numFmtId="0" fontId="96" fillId="0" borderId="2" xfId="0" applyFont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right" vertical="center" wrapText="1"/>
    </xf>
    <xf numFmtId="0" fontId="49" fillId="0" borderId="2" xfId="0" applyFont="1" applyFill="1" applyBorder="1" applyAlignment="1">
      <alignment horizontal="right" vertical="center" wrapText="1"/>
    </xf>
    <xf numFmtId="0" fontId="85" fillId="0" borderId="0" xfId="0" applyFont="1" applyBorder="1" applyAlignment="1">
      <alignment horizontal="left" wrapText="1"/>
    </xf>
    <xf numFmtId="0" fontId="69" fillId="0" borderId="16" xfId="0" applyFont="1" applyBorder="1" applyAlignment="1">
      <alignment horizontal="right"/>
    </xf>
    <xf numFmtId="0" fontId="69" fillId="0" borderId="13" xfId="0" applyFont="1" applyBorder="1" applyAlignment="1">
      <alignment horizontal="right"/>
    </xf>
    <xf numFmtId="0" fontId="69" fillId="0" borderId="15" xfId="0" applyFont="1" applyBorder="1" applyAlignment="1">
      <alignment horizontal="right"/>
    </xf>
    <xf numFmtId="0" fontId="88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99" fillId="0" borderId="0" xfId="0" applyFont="1" applyAlignment="1">
      <alignment horizontal="right" wrapText="1"/>
    </xf>
    <xf numFmtId="0" fontId="86" fillId="0" borderId="106" xfId="0" applyFont="1" applyBorder="1" applyAlignment="1">
      <alignment horizontal="center" vertical="center" wrapText="1"/>
    </xf>
    <xf numFmtId="0" fontId="70" fillId="0" borderId="107" xfId="0" applyFont="1" applyBorder="1" applyAlignment="1">
      <alignment horizontal="center" vertical="center" wrapText="1"/>
    </xf>
    <xf numFmtId="0" fontId="70" fillId="0" borderId="108" xfId="0" applyFont="1" applyBorder="1" applyAlignment="1">
      <alignment horizontal="center" vertical="center" wrapText="1"/>
    </xf>
    <xf numFmtId="0" fontId="86" fillId="0" borderId="107" xfId="0" applyFont="1" applyBorder="1" applyAlignment="1">
      <alignment horizontal="center" vertical="center" wrapText="1"/>
    </xf>
    <xf numFmtId="0" fontId="86" fillId="0" borderId="108" xfId="0" applyFont="1" applyBorder="1" applyAlignment="1">
      <alignment horizontal="center" vertical="center" wrapText="1"/>
    </xf>
    <xf numFmtId="0" fontId="86" fillId="0" borderId="38" xfId="0" applyFont="1" applyBorder="1" applyAlignment="1">
      <alignment horizontal="center" wrapText="1"/>
    </xf>
    <xf numFmtId="0" fontId="86" fillId="0" borderId="109" xfId="0" applyFont="1" applyBorder="1" applyAlignment="1">
      <alignment horizontal="center" wrapText="1"/>
    </xf>
    <xf numFmtId="0" fontId="101" fillId="0" borderId="0" xfId="0" applyFont="1" applyAlignment="1">
      <alignment horizontal="center" wrapText="1"/>
    </xf>
    <xf numFmtId="0" fontId="85" fillId="0" borderId="0" xfId="0" applyFont="1" applyAlignment="1">
      <alignment horizontal="center" wrapText="1"/>
    </xf>
    <xf numFmtId="0" fontId="100" fillId="0" borderId="102" xfId="0" applyFont="1" applyBorder="1" applyAlignment="1">
      <alignment horizontal="center"/>
    </xf>
    <xf numFmtId="0" fontId="100" fillId="0" borderId="103" xfId="0" applyFont="1" applyBorder="1" applyAlignment="1">
      <alignment horizontal="center"/>
    </xf>
    <xf numFmtId="0" fontId="100" fillId="0" borderId="41" xfId="0" applyFont="1" applyBorder="1" applyAlignment="1">
      <alignment horizontal="center"/>
    </xf>
    <xf numFmtId="0" fontId="86" fillId="0" borderId="104" xfId="0" applyFont="1" applyBorder="1" applyAlignment="1">
      <alignment horizontal="center" wrapText="1"/>
    </xf>
    <xf numFmtId="0" fontId="86" fillId="0" borderId="105" xfId="0" applyFont="1" applyBorder="1" applyAlignment="1">
      <alignment horizontal="center"/>
    </xf>
    <xf numFmtId="0" fontId="84" fillId="0" borderId="0" xfId="0" applyFont="1" applyAlignment="1">
      <alignment horizontal="center" vertical="center" wrapText="1"/>
    </xf>
    <xf numFmtId="0" fontId="35" fillId="3" borderId="0" xfId="0" applyFont="1" applyFill="1" applyBorder="1" applyAlignment="1">
      <alignment horizontal="right" vertical="top" wrapText="1"/>
    </xf>
    <xf numFmtId="0" fontId="90" fillId="3" borderId="0" xfId="0" applyFont="1" applyFill="1" applyBorder="1" applyAlignment="1">
      <alignment horizontal="right" vertical="top" wrapText="1"/>
    </xf>
    <xf numFmtId="0" fontId="79" fillId="3" borderId="0" xfId="20" applyFont="1" applyFill="1" applyAlignment="1">
      <alignment horizontal="left" wrapText="1"/>
    </xf>
    <xf numFmtId="0" fontId="70" fillId="0" borderId="0" xfId="0" applyFont="1" applyAlignment="1">
      <alignment horizontal="left" wrapText="1"/>
    </xf>
    <xf numFmtId="0" fontId="79" fillId="3" borderId="0" xfId="20" applyFont="1" applyFill="1" applyAlignment="1">
      <alignment horizontal="center" wrapText="1"/>
    </xf>
    <xf numFmtId="49" fontId="81" fillId="3" borderId="0" xfId="0" applyNumberFormat="1" applyFont="1" applyFill="1" applyBorder="1" applyAlignment="1">
      <alignment vertical="center" wrapText="1"/>
    </xf>
    <xf numFmtId="0" fontId="70" fillId="3" borderId="0" xfId="0" applyFont="1" applyFill="1" applyAlignment="1">
      <alignment vertical="center" wrapText="1"/>
    </xf>
    <xf numFmtId="0" fontId="79" fillId="3" borderId="0" xfId="0" applyFont="1" applyFill="1" applyAlignment="1">
      <alignment horizontal="center"/>
    </xf>
    <xf numFmtId="0" fontId="82" fillId="3" borderId="110" xfId="0" applyFont="1" applyFill="1" applyBorder="1" applyAlignment="1">
      <alignment horizontal="center" vertical="center" wrapText="1"/>
    </xf>
    <xf numFmtId="0" fontId="82" fillId="3" borderId="10" xfId="0" applyFont="1" applyFill="1" applyBorder="1" applyAlignment="1">
      <alignment horizontal="center" vertical="center" wrapText="1"/>
    </xf>
    <xf numFmtId="0" fontId="90" fillId="3" borderId="16" xfId="0" applyFont="1" applyFill="1" applyBorder="1" applyAlignment="1">
      <alignment horizontal="center" vertical="center" wrapText="1"/>
    </xf>
    <xf numFmtId="0" fontId="90" fillId="3" borderId="13" xfId="0" applyFont="1" applyFill="1" applyBorder="1" applyAlignment="1">
      <alignment horizontal="center" vertical="center" wrapText="1"/>
    </xf>
    <xf numFmtId="0" fontId="90" fillId="3" borderId="15" xfId="0" applyFont="1" applyFill="1" applyBorder="1" applyAlignment="1">
      <alignment horizontal="center" vertical="center" wrapText="1"/>
    </xf>
    <xf numFmtId="0" fontId="83" fillId="3" borderId="0" xfId="0" applyFont="1" applyFill="1" applyBorder="1" applyAlignment="1">
      <alignment horizontal="right" vertical="top" wrapText="1"/>
    </xf>
    <xf numFmtId="0" fontId="102" fillId="3" borderId="16" xfId="0" applyFont="1" applyFill="1" applyBorder="1" applyAlignment="1">
      <alignment horizontal="center" vertical="center" wrapText="1"/>
    </xf>
    <xf numFmtId="0" fontId="102" fillId="3" borderId="13" xfId="0" applyFont="1" applyFill="1" applyBorder="1" applyAlignment="1">
      <alignment horizontal="center" vertical="center" wrapText="1"/>
    </xf>
    <xf numFmtId="0" fontId="102" fillId="3" borderId="15" xfId="0" applyFont="1" applyFill="1" applyBorder="1" applyAlignment="1">
      <alignment horizontal="center" vertical="center" wrapText="1"/>
    </xf>
    <xf numFmtId="0" fontId="90" fillId="0" borderId="111" xfId="0" applyFont="1" applyBorder="1" applyAlignment="1">
      <alignment horizontal="center" vertical="top"/>
    </xf>
    <xf numFmtId="0" fontId="15" fillId="3" borderId="114" xfId="0" applyFont="1" applyFill="1" applyBorder="1" applyAlignment="1">
      <alignment horizontal="center" vertical="top" wrapText="1"/>
    </xf>
    <xf numFmtId="0" fontId="15" fillId="3" borderId="114" xfId="0" applyNumberFormat="1" applyFont="1" applyFill="1" applyBorder="1" applyAlignment="1" applyProtection="1">
      <alignment horizontal="center" vertical="top"/>
      <protection locked="0"/>
    </xf>
    <xf numFmtId="0" fontId="62" fillId="3" borderId="114" xfId="0" applyFont="1" applyFill="1" applyBorder="1" applyAlignment="1">
      <alignment horizontal="center" vertical="top" wrapText="1"/>
    </xf>
    <xf numFmtId="0" fontId="62" fillId="3" borderId="114" xfId="0" applyNumberFormat="1" applyFont="1" applyFill="1" applyBorder="1" applyAlignment="1" applyProtection="1">
      <alignment horizontal="center" vertical="top"/>
      <protection locked="0"/>
    </xf>
    <xf numFmtId="0" fontId="60" fillId="4" borderId="112" xfId="0" applyFont="1" applyFill="1" applyBorder="1" applyAlignment="1">
      <alignment horizontal="left"/>
    </xf>
    <xf numFmtId="0" fontId="60" fillId="4" borderId="113" xfId="0" applyFont="1" applyFill="1" applyBorder="1" applyAlignment="1">
      <alignment horizontal="left"/>
    </xf>
    <xf numFmtId="0" fontId="60" fillId="4" borderId="66" xfId="0" applyFont="1" applyFill="1" applyBorder="1" applyAlignment="1">
      <alignment horizontal="left"/>
    </xf>
    <xf numFmtId="0" fontId="60" fillId="3" borderId="112" xfId="0" applyFont="1" applyFill="1" applyBorder="1" applyAlignment="1">
      <alignment horizontal="left"/>
    </xf>
    <xf numFmtId="0" fontId="60" fillId="3" borderId="113" xfId="0" applyFont="1" applyFill="1" applyBorder="1" applyAlignment="1">
      <alignment horizontal="left"/>
    </xf>
    <xf numFmtId="0" fontId="60" fillId="3" borderId="66" xfId="0" applyFont="1" applyFill="1" applyBorder="1" applyAlignment="1">
      <alignment horizontal="left"/>
    </xf>
    <xf numFmtId="0" fontId="3" fillId="3" borderId="112" xfId="0" applyNumberFormat="1" applyFont="1" applyFill="1" applyBorder="1" applyAlignment="1" applyProtection="1">
      <alignment horizontal="left" vertical="center"/>
      <protection locked="0"/>
    </xf>
    <xf numFmtId="0" fontId="3" fillId="3" borderId="113" xfId="0" applyNumberFormat="1" applyFont="1" applyFill="1" applyBorder="1" applyAlignment="1" applyProtection="1">
      <alignment horizontal="left" vertical="center"/>
      <protection locked="0"/>
    </xf>
    <xf numFmtId="0" fontId="3" fillId="3" borderId="66" xfId="0" applyNumberFormat="1" applyFont="1" applyFill="1" applyBorder="1" applyAlignment="1" applyProtection="1">
      <alignment horizontal="left" vertical="center"/>
      <protection locked="0"/>
    </xf>
    <xf numFmtId="168" fontId="21" fillId="3" borderId="2" xfId="0" applyNumberFormat="1" applyFont="1" applyFill="1" applyBorder="1" applyAlignment="1">
      <alignment horizontal="center" wrapText="1"/>
    </xf>
    <xf numFmtId="0" fontId="64" fillId="3" borderId="32" xfId="0" applyFont="1" applyFill="1" applyBorder="1" applyAlignment="1">
      <alignment horizontal="center" vertical="center"/>
    </xf>
    <xf numFmtId="0" fontId="64" fillId="3" borderId="36" xfId="0" applyFont="1" applyFill="1" applyBorder="1" applyAlignment="1">
      <alignment horizontal="center" vertical="center"/>
    </xf>
    <xf numFmtId="0" fontId="60" fillId="3" borderId="112" xfId="0" applyFont="1" applyFill="1" applyBorder="1" applyAlignment="1">
      <alignment horizontal="center"/>
    </xf>
    <xf numFmtId="0" fontId="60" fillId="3" borderId="113" xfId="0" applyFont="1" applyFill="1" applyBorder="1" applyAlignment="1">
      <alignment horizontal="center"/>
    </xf>
    <xf numFmtId="0" fontId="60" fillId="3" borderId="66" xfId="0" applyFont="1" applyFill="1" applyBorder="1" applyAlignment="1">
      <alignment horizontal="center"/>
    </xf>
    <xf numFmtId="0" fontId="3" fillId="3" borderId="112" xfId="0" applyNumberFormat="1" applyFont="1" applyFill="1" applyBorder="1" applyAlignment="1" applyProtection="1">
      <alignment horizontal="center" vertical="center"/>
      <protection locked="0"/>
    </xf>
    <xf numFmtId="0" fontId="3" fillId="3" borderId="113" xfId="0" applyNumberFormat="1" applyFont="1" applyFill="1" applyBorder="1" applyAlignment="1" applyProtection="1">
      <alignment horizontal="center" vertical="center"/>
      <protection locked="0"/>
    </xf>
    <xf numFmtId="168" fontId="23" fillId="3" borderId="2" xfId="0" applyNumberFormat="1" applyFont="1" applyFill="1" applyBorder="1" applyAlignment="1">
      <alignment horizontal="center" wrapText="1"/>
    </xf>
    <xf numFmtId="168" fontId="22" fillId="3" borderId="2" xfId="0" applyNumberFormat="1" applyFont="1" applyFill="1" applyBorder="1" applyAlignment="1">
      <alignment horizontal="center"/>
    </xf>
    <xf numFmtId="168" fontId="23" fillId="3" borderId="2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/>
    </xf>
    <xf numFmtId="168" fontId="18" fillId="0" borderId="29" xfId="0" applyNumberFormat="1" applyFont="1" applyBorder="1" applyAlignment="1">
      <alignment horizontal="center" vertical="center" wrapText="1"/>
    </xf>
    <xf numFmtId="168" fontId="18" fillId="0" borderId="34" xfId="0" applyNumberFormat="1" applyFont="1" applyBorder="1" applyAlignment="1">
      <alignment horizontal="center" vertical="center" wrapText="1"/>
    </xf>
    <xf numFmtId="168" fontId="18" fillId="0" borderId="8" xfId="0" applyNumberFormat="1" applyFont="1" applyBorder="1" applyAlignment="1">
      <alignment horizontal="center" vertical="center" wrapText="1"/>
    </xf>
    <xf numFmtId="168" fontId="18" fillId="0" borderId="15" xfId="0" applyNumberFormat="1" applyFont="1" applyBorder="1" applyAlignment="1">
      <alignment horizontal="center" vertical="center" wrapText="1"/>
    </xf>
    <xf numFmtId="168" fontId="18" fillId="0" borderId="122" xfId="0" applyNumberFormat="1" applyFont="1" applyBorder="1" applyAlignment="1">
      <alignment horizontal="center" vertical="center" wrapText="1"/>
    </xf>
    <xf numFmtId="168" fontId="18" fillId="0" borderId="10" xfId="0" applyNumberFormat="1" applyFont="1" applyBorder="1" applyAlignment="1">
      <alignment horizontal="center" vertical="center" wrapText="1"/>
    </xf>
    <xf numFmtId="168" fontId="18" fillId="0" borderId="2" xfId="0" applyNumberFormat="1" applyFont="1" applyBorder="1" applyAlignment="1">
      <alignment horizontal="center" vertical="center" wrapText="1"/>
    </xf>
    <xf numFmtId="168" fontId="18" fillId="0" borderId="110" xfId="0" applyNumberFormat="1" applyFont="1" applyBorder="1" applyAlignment="1">
      <alignment horizontal="center" vertical="center" wrapText="1"/>
    </xf>
    <xf numFmtId="168" fontId="18" fillId="0" borderId="28" xfId="0" applyNumberFormat="1" applyFont="1" applyBorder="1" applyAlignment="1">
      <alignment horizontal="center" vertical="center" wrapText="1"/>
    </xf>
    <xf numFmtId="168" fontId="18" fillId="0" borderId="33" xfId="0" applyNumberFormat="1" applyFont="1" applyBorder="1" applyAlignment="1">
      <alignment horizontal="center" vertical="center" wrapText="1"/>
    </xf>
    <xf numFmtId="168" fontId="18" fillId="3" borderId="34" xfId="0" applyNumberFormat="1" applyFont="1" applyFill="1" applyBorder="1" applyAlignment="1">
      <alignment horizontal="center" vertical="center" wrapText="1"/>
    </xf>
    <xf numFmtId="168" fontId="18" fillId="0" borderId="95" xfId="0" applyNumberFormat="1" applyFont="1" applyBorder="1" applyAlignment="1">
      <alignment horizontal="center" vertical="center" wrapText="1"/>
    </xf>
    <xf numFmtId="168" fontId="18" fillId="3" borderId="95" xfId="0" applyNumberFormat="1" applyFont="1" applyFill="1" applyBorder="1" applyAlignment="1">
      <alignment horizontal="center" vertical="center" wrapText="1"/>
    </xf>
    <xf numFmtId="168" fontId="18" fillId="0" borderId="9" xfId="0" applyNumberFormat="1" applyFont="1" applyBorder="1" applyAlignment="1">
      <alignment horizontal="center" vertical="center" wrapText="1"/>
    </xf>
    <xf numFmtId="168" fontId="18" fillId="0" borderId="3" xfId="0" applyNumberFormat="1" applyFont="1" applyBorder="1" applyAlignment="1">
      <alignment horizontal="center" vertical="center" wrapText="1"/>
    </xf>
    <xf numFmtId="168" fontId="18" fillId="0" borderId="124" xfId="0" applyNumberFormat="1" applyFont="1" applyBorder="1" applyAlignment="1">
      <alignment horizontal="center" vertical="center" wrapText="1"/>
    </xf>
    <xf numFmtId="168" fontId="20" fillId="3" borderId="33" xfId="0" applyNumberFormat="1" applyFont="1" applyFill="1" applyBorder="1" applyAlignment="1">
      <alignment horizontal="center" vertical="center" wrapText="1"/>
    </xf>
    <xf numFmtId="0" fontId="105" fillId="0" borderId="38" xfId="0" applyFont="1" applyBorder="1" applyAlignment="1">
      <alignment horizontal="center" vertical="center" wrapText="1"/>
    </xf>
    <xf numFmtId="0" fontId="105" fillId="0" borderId="119" xfId="0" applyFont="1" applyBorder="1" applyAlignment="1">
      <alignment horizontal="center" vertical="center" wrapText="1"/>
    </xf>
    <xf numFmtId="168" fontId="3" fillId="3" borderId="120" xfId="0" applyNumberFormat="1" applyFont="1" applyFill="1" applyBorder="1" applyAlignment="1">
      <alignment horizontal="center" vertical="center" wrapText="1"/>
    </xf>
    <xf numFmtId="168" fontId="18" fillId="0" borderId="121" xfId="0" applyNumberFormat="1" applyFont="1" applyBorder="1" applyAlignment="1">
      <alignment horizontal="center" vertical="center" wrapText="1"/>
    </xf>
    <xf numFmtId="0" fontId="15" fillId="0" borderId="114" xfId="0" applyFont="1" applyBorder="1" applyAlignment="1">
      <alignment horizontal="center"/>
    </xf>
    <xf numFmtId="0" fontId="104" fillId="0" borderId="114" xfId="0" applyFont="1" applyBorder="1" applyAlignment="1">
      <alignment horizontal="center"/>
    </xf>
    <xf numFmtId="168" fontId="18" fillId="3" borderId="112" xfId="0" applyNumberFormat="1" applyFont="1" applyFill="1" applyBorder="1" applyAlignment="1">
      <alignment horizontal="center" vertical="center"/>
    </xf>
    <xf numFmtId="168" fontId="18" fillId="3" borderId="66" xfId="0" applyNumberFormat="1" applyFont="1" applyFill="1" applyBorder="1" applyAlignment="1">
      <alignment horizontal="center" vertical="center"/>
    </xf>
    <xf numFmtId="168" fontId="18" fillId="3" borderId="113" xfId="0" applyNumberFormat="1" applyFont="1" applyFill="1" applyBorder="1" applyAlignment="1">
      <alignment horizontal="center" vertical="center"/>
    </xf>
    <xf numFmtId="168" fontId="15" fillId="3" borderId="114" xfId="0" applyNumberFormat="1" applyFont="1" applyFill="1" applyBorder="1" applyAlignment="1">
      <alignment horizontal="center" vertical="top"/>
    </xf>
    <xf numFmtId="168" fontId="10" fillId="3" borderId="0" xfId="0" applyNumberFormat="1" applyFont="1" applyFill="1" applyBorder="1" applyAlignment="1" applyProtection="1">
      <alignment horizontal="center" vertical="top"/>
      <protection locked="0"/>
    </xf>
    <xf numFmtId="168" fontId="18" fillId="0" borderId="30" xfId="0" applyNumberFormat="1" applyFont="1" applyBorder="1" applyAlignment="1">
      <alignment horizontal="center" vertical="center" wrapText="1"/>
    </xf>
    <xf numFmtId="168" fontId="18" fillId="0" borderId="26" xfId="0" applyNumberFormat="1" applyFont="1" applyBorder="1" applyAlignment="1">
      <alignment horizontal="center" vertical="center" wrapText="1"/>
    </xf>
    <xf numFmtId="168" fontId="18" fillId="0" borderId="27" xfId="0" applyNumberFormat="1" applyFont="1" applyBorder="1" applyAlignment="1">
      <alignment horizontal="center" vertical="center" wrapText="1"/>
    </xf>
    <xf numFmtId="168" fontId="18" fillId="0" borderId="35" xfId="0" applyNumberFormat="1" applyFont="1" applyBorder="1" applyAlignment="1">
      <alignment horizontal="center" vertical="center" wrapText="1"/>
    </xf>
    <xf numFmtId="168" fontId="18" fillId="0" borderId="0" xfId="0" applyNumberFormat="1" applyFont="1" applyBorder="1" applyAlignment="1">
      <alignment horizontal="center" vertical="center" wrapText="1"/>
    </xf>
    <xf numFmtId="168" fontId="18" fillId="0" borderId="32" xfId="0" applyNumberFormat="1" applyFont="1" applyBorder="1" applyAlignment="1">
      <alignment horizontal="center" vertical="center" wrapText="1"/>
    </xf>
    <xf numFmtId="168" fontId="18" fillId="0" borderId="11" xfId="0" applyNumberFormat="1" applyFont="1" applyBorder="1" applyAlignment="1">
      <alignment horizontal="center" vertical="center" wrapText="1"/>
    </xf>
    <xf numFmtId="168" fontId="18" fillId="0" borderId="5" xfId="0" applyNumberFormat="1" applyFont="1" applyBorder="1" applyAlignment="1">
      <alignment horizontal="center" vertical="center" wrapText="1"/>
    </xf>
    <xf numFmtId="168" fontId="18" fillId="0" borderId="7" xfId="0" applyNumberFormat="1" applyFont="1" applyBorder="1" applyAlignment="1">
      <alignment horizontal="center" vertical="center" wrapText="1"/>
    </xf>
    <xf numFmtId="168" fontId="18" fillId="0" borderId="37" xfId="0" applyNumberFormat="1" applyFont="1" applyBorder="1" applyAlignment="1">
      <alignment horizontal="center" vertical="center" wrapText="1"/>
    </xf>
    <xf numFmtId="168" fontId="18" fillId="0" borderId="36" xfId="0" applyNumberFormat="1" applyFont="1" applyBorder="1" applyAlignment="1">
      <alignment horizontal="center" vertical="center" wrapText="1"/>
    </xf>
    <xf numFmtId="168" fontId="18" fillId="0" borderId="25" xfId="0" applyNumberFormat="1" applyFont="1" applyBorder="1" applyAlignment="1">
      <alignment horizontal="center" vertical="center" wrapText="1"/>
    </xf>
    <xf numFmtId="168" fontId="18" fillId="0" borderId="115" xfId="0" applyNumberFormat="1" applyFont="1" applyBorder="1" applyAlignment="1">
      <alignment horizontal="center" vertical="center" wrapText="1"/>
    </xf>
    <xf numFmtId="168" fontId="18" fillId="0" borderId="116" xfId="0" applyNumberFormat="1" applyFont="1" applyBorder="1" applyAlignment="1">
      <alignment horizontal="center" vertical="center" wrapText="1"/>
    </xf>
    <xf numFmtId="168" fontId="18" fillId="0" borderId="117" xfId="0" applyNumberFormat="1" applyFont="1" applyBorder="1" applyAlignment="1">
      <alignment horizontal="center" vertical="center" wrapText="1"/>
    </xf>
    <xf numFmtId="168" fontId="18" fillId="0" borderId="118" xfId="0" applyNumberFormat="1" applyFont="1" applyBorder="1" applyAlignment="1">
      <alignment horizontal="center" vertical="center" wrapText="1"/>
    </xf>
    <xf numFmtId="168" fontId="18" fillId="0" borderId="19" xfId="0" applyNumberFormat="1" applyFont="1" applyBorder="1" applyAlignment="1">
      <alignment horizontal="center" vertical="center" wrapText="1"/>
    </xf>
    <xf numFmtId="168" fontId="18" fillId="0" borderId="23" xfId="0" applyNumberFormat="1" applyFont="1" applyBorder="1" applyAlignment="1">
      <alignment horizontal="center" vertical="center" wrapText="1"/>
    </xf>
    <xf numFmtId="168" fontId="18" fillId="0" borderId="22" xfId="0" applyNumberFormat="1" applyFont="1" applyBorder="1" applyAlignment="1">
      <alignment horizontal="center" vertical="center" wrapText="1"/>
    </xf>
    <xf numFmtId="168" fontId="3" fillId="3" borderId="25" xfId="0" applyNumberFormat="1" applyFont="1" applyFill="1" applyBorder="1" applyAlignment="1">
      <alignment horizontal="center" vertical="center" wrapText="1"/>
    </xf>
    <xf numFmtId="168" fontId="3" fillId="3" borderId="26" xfId="0" applyNumberFormat="1" applyFont="1" applyFill="1" applyBorder="1" applyAlignment="1">
      <alignment horizontal="center" vertical="center" wrapText="1"/>
    </xf>
    <xf numFmtId="168" fontId="3" fillId="3" borderId="27" xfId="0" applyNumberFormat="1" applyFont="1" applyFill="1" applyBorder="1" applyAlignment="1">
      <alignment horizontal="center" vertical="center" wrapText="1"/>
    </xf>
    <xf numFmtId="168" fontId="3" fillId="3" borderId="115" xfId="0" applyNumberFormat="1" applyFont="1" applyFill="1" applyBorder="1" applyAlignment="1">
      <alignment horizontal="center" vertical="center" wrapText="1"/>
    </xf>
    <xf numFmtId="168" fontId="3" fillId="3" borderId="37" xfId="0" applyNumberFormat="1" applyFont="1" applyFill="1" applyBorder="1" applyAlignment="1">
      <alignment horizontal="center" vertical="center" wrapText="1"/>
    </xf>
    <xf numFmtId="168" fontId="3" fillId="3" borderId="36" xfId="0" applyNumberFormat="1" applyFont="1" applyFill="1" applyBorder="1" applyAlignment="1">
      <alignment horizontal="center" vertical="center" wrapText="1"/>
    </xf>
    <xf numFmtId="168" fontId="18" fillId="0" borderId="120" xfId="0" applyNumberFormat="1" applyFont="1" applyBorder="1" applyAlignment="1">
      <alignment horizontal="center" vertical="center" wrapText="1"/>
    </xf>
    <xf numFmtId="168" fontId="18" fillId="0" borderId="123" xfId="0" applyNumberFormat="1" applyFont="1" applyBorder="1" applyAlignment="1">
      <alignment horizontal="center" vertical="center" wrapText="1"/>
    </xf>
    <xf numFmtId="0" fontId="15" fillId="3" borderId="114" xfId="0" applyFont="1" applyFill="1" applyBorder="1" applyAlignment="1">
      <alignment horizontal="center" vertical="top"/>
    </xf>
    <xf numFmtId="0" fontId="3" fillId="3" borderId="0" xfId="0" applyNumberFormat="1" applyFont="1" applyFill="1" applyAlignment="1" applyProtection="1">
      <alignment wrapText="1"/>
      <protection locked="0"/>
    </xf>
    <xf numFmtId="0" fontId="104" fillId="0" borderId="0" xfId="0" applyFont="1" applyAlignment="1">
      <alignment wrapText="1"/>
    </xf>
    <xf numFmtId="4" fontId="3" fillId="3" borderId="112" xfId="0" applyNumberFormat="1" applyFont="1" applyFill="1" applyBorder="1" applyAlignment="1" applyProtection="1">
      <alignment horizontal="right"/>
    </xf>
    <xf numFmtId="4" fontId="3" fillId="3" borderId="113" xfId="0" applyNumberFormat="1" applyFont="1" applyFill="1" applyBorder="1" applyAlignment="1" applyProtection="1">
      <alignment horizontal="right"/>
    </xf>
    <xf numFmtId="4" fontId="3" fillId="3" borderId="66" xfId="0" applyNumberFormat="1" applyFont="1" applyFill="1" applyBorder="1" applyAlignment="1" applyProtection="1">
      <alignment horizontal="right"/>
    </xf>
    <xf numFmtId="0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9" fillId="3" borderId="0" xfId="0" applyFont="1" applyFill="1" applyBorder="1" applyAlignment="1">
      <alignment horizontal="right" vertical="top" wrapText="1"/>
    </xf>
    <xf numFmtId="0" fontId="2" fillId="3" borderId="0" xfId="0" applyFont="1" applyFill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9" fillId="7" borderId="112" xfId="0" applyFont="1" applyFill="1" applyBorder="1" applyAlignment="1">
      <alignment horizontal="left"/>
    </xf>
    <xf numFmtId="0" fontId="9" fillId="7" borderId="113" xfId="0" applyFont="1" applyFill="1" applyBorder="1" applyAlignment="1">
      <alignment horizontal="left"/>
    </xf>
    <xf numFmtId="0" fontId="9" fillId="7" borderId="66" xfId="0" applyFont="1" applyFill="1" applyBorder="1" applyAlignment="1">
      <alignment horizontal="left"/>
    </xf>
    <xf numFmtId="0" fontId="3" fillId="4" borderId="112" xfId="0" applyNumberFormat="1" applyFont="1" applyFill="1" applyBorder="1" applyAlignment="1" applyProtection="1">
      <alignment horizontal="left" vertical="center"/>
      <protection locked="0"/>
    </xf>
    <xf numFmtId="0" fontId="3" fillId="4" borderId="113" xfId="0" applyNumberFormat="1" applyFont="1" applyFill="1" applyBorder="1" applyAlignment="1" applyProtection="1">
      <alignment horizontal="left" vertical="center"/>
      <protection locked="0"/>
    </xf>
    <xf numFmtId="0" fontId="3" fillId="4" borderId="6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68" fillId="3" borderId="0" xfId="0" applyFont="1" applyFill="1" applyAlignment="1">
      <alignment vertical="center" wrapText="1"/>
    </xf>
    <xf numFmtId="0" fontId="68" fillId="3" borderId="110" xfId="0" applyFont="1" applyFill="1" applyBorder="1" applyAlignment="1">
      <alignment horizontal="center" vertical="center" textRotation="90" wrapText="1"/>
    </xf>
    <xf numFmtId="0" fontId="68" fillId="3" borderId="10" xfId="0" applyFont="1" applyFill="1" applyBorder="1" applyAlignment="1">
      <alignment horizontal="center" vertical="center" textRotation="90" wrapText="1"/>
    </xf>
    <xf numFmtId="2" fontId="68" fillId="3" borderId="110" xfId="0" applyNumberFormat="1" applyFont="1" applyFill="1" applyBorder="1" applyAlignment="1">
      <alignment horizontal="center" vertical="center" textRotation="90" wrapText="1"/>
    </xf>
    <xf numFmtId="2" fontId="68" fillId="3" borderId="10" xfId="0" applyNumberFormat="1" applyFont="1" applyFill="1" applyBorder="1" applyAlignment="1">
      <alignment horizontal="center" vertical="center" textRotation="90" wrapText="1"/>
    </xf>
    <xf numFmtId="0" fontId="68" fillId="3" borderId="16" xfId="0" applyFont="1" applyFill="1" applyBorder="1" applyAlignment="1">
      <alignment horizontal="center" vertical="center" wrapText="1"/>
    </xf>
    <xf numFmtId="0" fontId="68" fillId="3" borderId="13" xfId="0" applyFont="1" applyFill="1" applyBorder="1" applyAlignment="1">
      <alignment horizontal="center" vertical="center" wrapText="1"/>
    </xf>
    <xf numFmtId="0" fontId="68" fillId="3" borderId="15" xfId="0" applyFont="1" applyFill="1" applyBorder="1" applyAlignment="1">
      <alignment horizontal="center" vertical="center" wrapText="1"/>
    </xf>
    <xf numFmtId="0" fontId="106" fillId="3" borderId="0" xfId="0" applyFont="1" applyFill="1" applyAlignment="1">
      <alignment horizontal="center" vertical="center" wrapText="1"/>
    </xf>
    <xf numFmtId="0" fontId="68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right" vertical="center" wrapText="1"/>
    </xf>
    <xf numFmtId="0" fontId="107" fillId="3" borderId="0" xfId="0" applyFont="1" applyFill="1" applyAlignment="1">
      <alignment horizontal="right" vertical="center" wrapText="1"/>
    </xf>
    <xf numFmtId="0" fontId="27" fillId="3" borderId="0" xfId="0" applyFont="1" applyFill="1" applyBorder="1" applyAlignment="1">
      <alignment horizontal="right" vertical="center" wrapText="1"/>
    </xf>
    <xf numFmtId="0" fontId="68" fillId="3" borderId="111" xfId="0" applyFont="1" applyFill="1" applyBorder="1" applyAlignment="1">
      <alignment vertical="center" wrapText="1"/>
    </xf>
    <xf numFmtId="0" fontId="68" fillId="3" borderId="37" xfId="0" applyFont="1" applyFill="1" applyBorder="1" applyAlignment="1">
      <alignment vertical="center" wrapText="1"/>
    </xf>
    <xf numFmtId="0" fontId="68" fillId="3" borderId="5" xfId="0" applyFont="1" applyFill="1" applyBorder="1" applyAlignment="1">
      <alignment horizontal="right" vertical="center" wrapText="1"/>
    </xf>
    <xf numFmtId="0" fontId="40" fillId="2" borderId="112" xfId="0" applyFont="1" applyFill="1" applyBorder="1" applyAlignment="1">
      <alignment horizontal="center" vertical="center" wrapText="1"/>
    </xf>
    <xf numFmtId="0" fontId="40" fillId="2" borderId="66" xfId="0" applyFont="1" applyFill="1" applyBorder="1" applyAlignment="1">
      <alignment horizontal="center" vertical="center" wrapText="1"/>
    </xf>
    <xf numFmtId="0" fontId="108" fillId="0" borderId="0" xfId="0" applyFont="1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0" fontId="111" fillId="0" borderId="0" xfId="0" applyFont="1" applyAlignment="1">
      <alignment horizontal="center" vertical="center" wrapText="1"/>
    </xf>
    <xf numFmtId="0" fontId="112" fillId="0" borderId="0" xfId="0" applyFont="1" applyAlignment="1">
      <alignment horizontal="center" vertical="center" wrapText="1"/>
    </xf>
    <xf numFmtId="0" fontId="108" fillId="0" borderId="0" xfId="0" applyFont="1" applyAlignment="1">
      <alignment horizontal="left" wrapText="1"/>
    </xf>
    <xf numFmtId="0" fontId="71" fillId="0" borderId="25" xfId="0" applyFont="1" applyBorder="1" applyAlignment="1">
      <alignment horizontal="center" vertical="center" wrapText="1"/>
    </xf>
    <xf numFmtId="0" fontId="71" fillId="0" borderId="31" xfId="0" applyFont="1" applyBorder="1" applyAlignment="1">
      <alignment horizontal="center" vertical="center" wrapText="1"/>
    </xf>
    <xf numFmtId="0" fontId="108" fillId="3" borderId="0" xfId="0" applyFont="1" applyFill="1" applyAlignment="1">
      <alignment horizontal="left" wrapText="1"/>
    </xf>
    <xf numFmtId="0" fontId="108" fillId="0" borderId="0" xfId="0" applyFont="1" applyAlignment="1">
      <alignment horizontal="justify" vertical="center" wrapText="1"/>
    </xf>
    <xf numFmtId="0" fontId="72" fillId="0" borderId="37" xfId="0" applyFont="1" applyBorder="1" applyAlignment="1">
      <alignment horizontal="justify" vertical="center" wrapText="1"/>
    </xf>
    <xf numFmtId="0" fontId="71" fillId="0" borderId="38" xfId="0" applyFont="1" applyBorder="1" applyAlignment="1">
      <alignment horizontal="center" vertical="center" wrapText="1"/>
    </xf>
    <xf numFmtId="0" fontId="71" fillId="0" borderId="39" xfId="0" applyFont="1" applyBorder="1" applyAlignment="1">
      <alignment horizontal="center" vertical="center" wrapText="1"/>
    </xf>
    <xf numFmtId="0" fontId="74" fillId="0" borderId="103" xfId="0" applyFont="1" applyBorder="1" applyAlignment="1">
      <alignment horizontal="right" vertical="center" wrapText="1"/>
    </xf>
    <xf numFmtId="0" fontId="74" fillId="0" borderId="41" xfId="0" applyFont="1" applyBorder="1" applyAlignment="1">
      <alignment horizontal="right" vertical="center" wrapText="1"/>
    </xf>
    <xf numFmtId="0" fontId="71" fillId="0" borderId="25" xfId="0" applyFont="1" applyBorder="1" applyAlignment="1">
      <alignment horizontal="justify" vertical="center" wrapText="1"/>
    </xf>
    <xf numFmtId="0" fontId="71" fillId="0" borderId="26" xfId="0" applyFont="1" applyBorder="1" applyAlignment="1">
      <alignment horizontal="justify" vertical="center" wrapText="1"/>
    </xf>
    <xf numFmtId="0" fontId="71" fillId="0" borderId="31" xfId="0" applyFont="1" applyBorder="1" applyAlignment="1">
      <alignment horizontal="justify" vertical="center" wrapText="1"/>
    </xf>
    <xf numFmtId="0" fontId="71" fillId="0" borderId="0" xfId="0" applyFont="1" applyAlignment="1">
      <alignment horizontal="justify" vertical="center" wrapText="1"/>
    </xf>
    <xf numFmtId="0" fontId="110" fillId="0" borderId="103" xfId="0" applyFont="1" applyBorder="1" applyAlignment="1">
      <alignment horizontal="right" vertical="center" wrapText="1"/>
    </xf>
    <xf numFmtId="0" fontId="110" fillId="0" borderId="41" xfId="0" applyFont="1" applyBorder="1" applyAlignment="1">
      <alignment horizontal="right" vertical="center" wrapText="1"/>
    </xf>
    <xf numFmtId="0" fontId="71" fillId="0" borderId="119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71" fillId="0" borderId="27" xfId="0" applyFont="1" applyBorder="1" applyAlignment="1">
      <alignment horizontal="center" vertical="center" wrapText="1"/>
    </xf>
    <xf numFmtId="0" fontId="71" fillId="0" borderId="115" xfId="0" applyFont="1" applyBorder="1" applyAlignment="1">
      <alignment horizontal="center" vertical="center" wrapText="1"/>
    </xf>
    <xf numFmtId="0" fontId="71" fillId="0" borderId="37" xfId="0" applyFont="1" applyBorder="1" applyAlignment="1">
      <alignment horizontal="center" vertical="center" wrapText="1"/>
    </xf>
    <xf numFmtId="0" fontId="71" fillId="0" borderId="36" xfId="0" applyFont="1" applyBorder="1" applyAlignment="1">
      <alignment horizontal="center" vertical="center" wrapText="1"/>
    </xf>
    <xf numFmtId="0" fontId="72" fillId="0" borderId="0" xfId="0" applyFont="1" applyAlignment="1">
      <alignment horizontal="justify" vertical="center" wrapText="1"/>
    </xf>
    <xf numFmtId="0" fontId="109" fillId="0" borderId="0" xfId="0" applyFont="1" applyAlignment="1">
      <alignment horizontal="center" vertical="center" wrapText="1"/>
    </xf>
    <xf numFmtId="0" fontId="36" fillId="3" borderId="0" xfId="0" applyFont="1" applyFill="1" applyAlignment="1">
      <alignment horizontal="right" wrapText="1"/>
    </xf>
    <xf numFmtId="0" fontId="99" fillId="3" borderId="0" xfId="0" applyFont="1" applyFill="1" applyAlignment="1">
      <alignment horizontal="right"/>
    </xf>
    <xf numFmtId="0" fontId="72" fillId="0" borderId="0" xfId="0" applyFont="1" applyAlignment="1">
      <alignment horizontal="right" vertical="center" wrapText="1"/>
    </xf>
    <xf numFmtId="0" fontId="112" fillId="0" borderId="0" xfId="0" applyFont="1" applyAlignment="1">
      <alignment horizontal="right" vertical="center" wrapText="1"/>
    </xf>
    <xf numFmtId="0" fontId="70" fillId="0" borderId="0" xfId="0" applyFont="1" applyAlignment="1">
      <alignment horizontal="right" vertical="top" wrapText="1"/>
    </xf>
    <xf numFmtId="0" fontId="72" fillId="0" borderId="37" xfId="0" applyFont="1" applyBorder="1" applyAlignment="1">
      <alignment horizontal="right" vertical="center" wrapText="1"/>
    </xf>
    <xf numFmtId="0" fontId="72" fillId="0" borderId="38" xfId="0" applyFont="1" applyBorder="1" applyAlignment="1">
      <alignment horizontal="center" vertical="center" wrapText="1"/>
    </xf>
    <xf numFmtId="0" fontId="72" fillId="0" borderId="39" xfId="0" applyFont="1" applyBorder="1" applyAlignment="1">
      <alignment horizontal="center" vertical="center" wrapText="1"/>
    </xf>
    <xf numFmtId="0" fontId="72" fillId="0" borderId="0" xfId="0" applyFont="1" applyAlignment="1">
      <alignment horizontal="right" vertical="center" wrapText="1" indent="15"/>
    </xf>
    <xf numFmtId="0" fontId="72" fillId="3" borderId="0" xfId="0" applyFont="1" applyFill="1" applyAlignment="1">
      <alignment horizontal="justify" vertical="center" wrapText="1"/>
    </xf>
    <xf numFmtId="0" fontId="72" fillId="0" borderId="26" xfId="0" applyFont="1" applyBorder="1" applyAlignment="1">
      <alignment horizontal="right" vertical="center" wrapText="1"/>
    </xf>
    <xf numFmtId="0" fontId="113" fillId="0" borderId="0" xfId="0" applyFont="1" applyAlignment="1">
      <alignment vertical="center" wrapText="1"/>
    </xf>
  </cellXfs>
  <cellStyles count="40">
    <cellStyle name="Comma 2 2" xfId="1"/>
    <cellStyle name="Comma 2 3 2" xfId="2"/>
    <cellStyle name="Comma 4" xfId="3"/>
    <cellStyle name="Excel Built-in Normal" xfId="4"/>
    <cellStyle name="Explanatory Text 3" xfId="5"/>
    <cellStyle name="Normal 10" xfId="6"/>
    <cellStyle name="Normal 10 43" xfId="7"/>
    <cellStyle name="Normal 12" xfId="8"/>
    <cellStyle name="Normal 12 4" xfId="9"/>
    <cellStyle name="Normal 13" xfId="10"/>
    <cellStyle name="Normal 2" xfId="11"/>
    <cellStyle name="Normal 2 2" xfId="12"/>
    <cellStyle name="Normal 2 2 2" xfId="13"/>
    <cellStyle name="Normal 2 3" xfId="14"/>
    <cellStyle name="Normal 2_Tame_Skudrina" xfId="15"/>
    <cellStyle name="Normal 3" xfId="16"/>
    <cellStyle name="Normal 3 2" xfId="17"/>
    <cellStyle name="Normal 4" xfId="18"/>
    <cellStyle name="Normal 4 2" xfId="19"/>
    <cellStyle name="Normal 5" xfId="20"/>
    <cellStyle name="Normal 5 2" xfId="21"/>
    <cellStyle name="Normal 6 2" xfId="22"/>
    <cellStyle name="Normal 7" xfId="23"/>
    <cellStyle name="Normal_1-2" xfId="24"/>
    <cellStyle name="Normal_DA 2" xfId="25"/>
    <cellStyle name="Normal_Gertrudes_Buvlaukums_1" xfId="26"/>
    <cellStyle name="Parastais 2" xfId="27"/>
    <cellStyle name="Parasts" xfId="0" builtinId="0"/>
    <cellStyle name="Parasts 2" xfId="28"/>
    <cellStyle name="Parasts 3" xfId="29"/>
    <cellStyle name="Parasts 3 2" xfId="30"/>
    <cellStyle name="Parasts 4" xfId="31"/>
    <cellStyle name="Parasts 4 2" xfId="32"/>
    <cellStyle name="Standard 2" xfId="33"/>
    <cellStyle name="Stils 1" xfId="34"/>
    <cellStyle name="Style 1" xfId="35"/>
    <cellStyle name="Style 1 2" xfId="36"/>
    <cellStyle name="Обычный 4" xfId="37"/>
    <cellStyle name="Обычный_33. OZOLNIEKU NOVADA DOME_OZO SKOLA_TELPU, GAITENU, KAPNU TELPU REMONTS_TAME_VADIMS_2011_02_25_melnraksts" xfId="38"/>
    <cellStyle name="Стиль 1" xfId="39"/>
  </cellStyles>
  <dxfs count="1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Normal="100" workbookViewId="0">
      <selection activeCell="K5" sqref="K5"/>
    </sheetView>
  </sheetViews>
  <sheetFormatPr defaultRowHeight="15.75" x14ac:dyDescent="0.25"/>
  <cols>
    <col min="1" max="1" width="9.140625" style="319"/>
    <col min="2" max="2" width="9.140625" style="328"/>
    <col min="3" max="3" width="10.140625" style="328" customWidth="1"/>
    <col min="4" max="4" width="9.140625" style="328"/>
    <col min="5" max="5" width="10.140625" style="328" customWidth="1"/>
    <col min="6" max="6" width="9.140625" style="328"/>
    <col min="7" max="7" width="11.5703125" style="319" customWidth="1"/>
    <col min="8" max="8" width="8" style="319" customWidth="1"/>
    <col min="9" max="9" width="9.140625" style="319" hidden="1" customWidth="1"/>
    <col min="10" max="16384" width="9.140625" style="319"/>
  </cols>
  <sheetData>
    <row r="1" spans="1:29" ht="43.5" customHeight="1" x14ac:dyDescent="0.25">
      <c r="A1" s="615" t="s">
        <v>174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29" s="244" customFormat="1" x14ac:dyDescent="0.25">
      <c r="B2" s="245"/>
      <c r="C2" s="245"/>
      <c r="D2" s="245"/>
      <c r="E2" s="245"/>
      <c r="F2" s="245"/>
      <c r="J2" s="312"/>
    </row>
    <row r="3" spans="1:29" s="246" customFormat="1" ht="67.5" customHeight="1" x14ac:dyDescent="0.2">
      <c r="A3" s="614" t="s">
        <v>173</v>
      </c>
      <c r="B3" s="614"/>
      <c r="C3" s="614"/>
      <c r="D3" s="614"/>
      <c r="E3" s="614"/>
      <c r="F3" s="614"/>
      <c r="G3" s="614"/>
      <c r="H3" s="614"/>
      <c r="I3" s="614"/>
      <c r="J3" s="614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</row>
    <row r="4" spans="1:29" s="246" customFormat="1" ht="11.25" customHeight="1" x14ac:dyDescent="0.25">
      <c r="A4" s="314"/>
      <c r="B4" s="315"/>
      <c r="C4" s="315"/>
      <c r="D4" s="315"/>
      <c r="E4" s="315"/>
      <c r="F4" s="315"/>
      <c r="G4" s="315"/>
      <c r="H4" s="315"/>
      <c r="I4" s="315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</row>
    <row r="5" spans="1:29" s="246" customFormat="1" ht="15" customHeight="1" x14ac:dyDescent="0.2">
      <c r="A5" s="610" t="s">
        <v>9</v>
      </c>
      <c r="B5" s="610"/>
      <c r="C5" s="610"/>
      <c r="D5" s="610"/>
      <c r="E5" s="610"/>
      <c r="F5" s="316"/>
      <c r="G5" s="316"/>
      <c r="H5" s="316"/>
      <c r="I5" s="316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</row>
    <row r="6" spans="1:29" ht="12" customHeight="1" x14ac:dyDescent="0.25">
      <c r="A6" s="317"/>
      <c r="B6" s="318"/>
      <c r="C6" s="318"/>
      <c r="D6" s="318"/>
      <c r="E6" s="318"/>
      <c r="F6" s="318"/>
      <c r="G6" s="317"/>
      <c r="H6" s="317"/>
      <c r="I6" s="317"/>
    </row>
    <row r="7" spans="1:29" ht="46.5" customHeight="1" x14ac:dyDescent="0.25">
      <c r="A7" s="317"/>
      <c r="B7" s="320" t="s">
        <v>10</v>
      </c>
      <c r="C7" s="320" t="s">
        <v>11</v>
      </c>
      <c r="D7" s="321" t="s">
        <v>12</v>
      </c>
      <c r="E7" s="320" t="s">
        <v>13</v>
      </c>
      <c r="F7" s="320" t="s">
        <v>14</v>
      </c>
      <c r="G7" s="320" t="s">
        <v>15</v>
      </c>
      <c r="H7" s="317"/>
      <c r="I7" s="317"/>
    </row>
    <row r="8" spans="1:29" ht="24.95" customHeight="1" x14ac:dyDescent="0.25">
      <c r="A8" s="317"/>
      <c r="B8" s="322" t="s">
        <v>16</v>
      </c>
      <c r="C8" s="322"/>
      <c r="D8" s="322"/>
      <c r="E8" s="322"/>
      <c r="F8" s="322"/>
      <c r="G8" s="323"/>
      <c r="H8" s="317"/>
      <c r="I8" s="317"/>
    </row>
    <row r="9" spans="1:29" ht="24.95" customHeight="1" x14ac:dyDescent="0.25">
      <c r="A9" s="317"/>
      <c r="B9" s="322" t="s">
        <v>17</v>
      </c>
      <c r="C9" s="322"/>
      <c r="D9" s="322"/>
      <c r="E9" s="322"/>
      <c r="F9" s="322"/>
      <c r="G9" s="323"/>
      <c r="H9" s="317"/>
      <c r="I9" s="317"/>
    </row>
    <row r="10" spans="1:29" ht="24.95" customHeight="1" x14ac:dyDescent="0.25">
      <c r="A10" s="317"/>
      <c r="B10" s="322" t="s">
        <v>18</v>
      </c>
      <c r="C10" s="322"/>
      <c r="D10" s="322"/>
      <c r="E10" s="322"/>
      <c r="F10" s="322"/>
      <c r="G10" s="323"/>
      <c r="H10" s="317"/>
      <c r="I10" s="317"/>
    </row>
    <row r="11" spans="1:29" ht="24.95" customHeight="1" x14ac:dyDescent="0.25">
      <c r="A11" s="317"/>
      <c r="B11" s="322" t="s">
        <v>18</v>
      </c>
      <c r="C11" s="322"/>
      <c r="D11" s="322"/>
      <c r="E11" s="322"/>
      <c r="F11" s="322"/>
      <c r="G11" s="323"/>
      <c r="H11" s="317"/>
      <c r="I11" s="317"/>
    </row>
    <row r="12" spans="1:29" ht="24.95" customHeight="1" x14ac:dyDescent="0.25">
      <c r="A12" s="317"/>
      <c r="B12" s="322" t="s">
        <v>18</v>
      </c>
      <c r="C12" s="322"/>
      <c r="D12" s="322"/>
      <c r="E12" s="322"/>
      <c r="F12" s="322"/>
      <c r="G12" s="323"/>
      <c r="H12" s="317"/>
      <c r="I12" s="317"/>
    </row>
    <row r="13" spans="1:29" ht="24.95" customHeight="1" x14ac:dyDescent="0.25">
      <c r="A13" s="317"/>
      <c r="B13" s="322" t="s">
        <v>18</v>
      </c>
      <c r="C13" s="322"/>
      <c r="D13" s="322"/>
      <c r="E13" s="322"/>
      <c r="F13" s="322"/>
      <c r="G13" s="323"/>
      <c r="H13" s="317"/>
      <c r="I13" s="317"/>
    </row>
    <row r="14" spans="1:29" ht="24.95" customHeight="1" x14ac:dyDescent="0.25">
      <c r="A14" s="317"/>
      <c r="B14" s="322" t="s">
        <v>18</v>
      </c>
      <c r="C14" s="322"/>
      <c r="D14" s="322"/>
      <c r="E14" s="322"/>
      <c r="F14" s="322"/>
      <c r="G14" s="323"/>
      <c r="H14" s="317"/>
      <c r="I14" s="317"/>
    </row>
    <row r="15" spans="1:29" ht="24.95" customHeight="1" x14ac:dyDescent="0.25">
      <c r="A15" s="317"/>
      <c r="B15" s="322" t="s">
        <v>18</v>
      </c>
      <c r="C15" s="322"/>
      <c r="D15" s="322"/>
      <c r="E15" s="322"/>
      <c r="F15" s="322"/>
      <c r="G15" s="323"/>
      <c r="H15" s="317"/>
      <c r="I15" s="317"/>
    </row>
    <row r="16" spans="1:29" ht="24.95" customHeight="1" x14ac:dyDescent="0.25">
      <c r="A16" s="317"/>
      <c r="B16" s="322"/>
      <c r="C16" s="322"/>
      <c r="D16" s="322"/>
      <c r="E16" s="322"/>
      <c r="F16" s="322"/>
      <c r="G16" s="323"/>
      <c r="H16" s="317"/>
      <c r="I16" s="317"/>
    </row>
    <row r="17" spans="1:29" ht="24.95" customHeight="1" x14ac:dyDescent="0.25">
      <c r="A17" s="317"/>
      <c r="B17" s="322"/>
      <c r="C17" s="322"/>
      <c r="D17" s="322"/>
      <c r="E17" s="322"/>
      <c r="F17" s="322"/>
      <c r="G17" s="323"/>
      <c r="H17" s="317"/>
      <c r="I17" s="317"/>
    </row>
    <row r="18" spans="1:29" ht="24.95" customHeight="1" x14ac:dyDescent="0.25">
      <c r="A18" s="317"/>
      <c r="B18" s="322"/>
      <c r="C18" s="322"/>
      <c r="D18" s="322"/>
      <c r="E18" s="322"/>
      <c r="F18" s="322"/>
      <c r="G18" s="323"/>
      <c r="H18" s="317"/>
      <c r="I18" s="317"/>
    </row>
    <row r="19" spans="1:29" x14ac:dyDescent="0.25">
      <c r="A19" s="317"/>
      <c r="B19" s="611" t="s">
        <v>0</v>
      </c>
      <c r="C19" s="612"/>
      <c r="D19" s="613"/>
      <c r="E19" s="324"/>
      <c r="F19" s="324"/>
      <c r="G19" s="325"/>
      <c r="H19" s="317"/>
      <c r="I19" s="317"/>
    </row>
    <row r="20" spans="1:29" s="310" customFormat="1" ht="14.25" x14ac:dyDescent="0.2"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</row>
    <row r="21" spans="1:29" s="310" customFormat="1" ht="14.25" x14ac:dyDescent="0.2"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</row>
    <row r="22" spans="1:29" s="310" customFormat="1" ht="12" customHeight="1" x14ac:dyDescent="0.2">
      <c r="E22" s="326"/>
      <c r="F22" s="327"/>
      <c r="G22" s="326"/>
      <c r="H22" s="326"/>
      <c r="I22" s="327"/>
      <c r="L22" s="311"/>
      <c r="O22" s="311"/>
      <c r="R22" s="311"/>
      <c r="U22" s="311"/>
      <c r="X22" s="311"/>
      <c r="AA22" s="311"/>
    </row>
    <row r="23" spans="1:29" s="246" customFormat="1" ht="14.25" x14ac:dyDescent="0.2">
      <c r="A23" s="308" t="s">
        <v>19</v>
      </c>
      <c r="B23" s="309"/>
      <c r="C23" s="309"/>
      <c r="D23" s="309"/>
      <c r="E23" s="326"/>
      <c r="F23" s="326"/>
      <c r="G23" s="326"/>
      <c r="H23" s="326"/>
      <c r="I23" s="326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</row>
    <row r="24" spans="1:29" s="246" customFormat="1" ht="14.25" x14ac:dyDescent="0.2">
      <c r="A24" s="308" t="s">
        <v>20</v>
      </c>
      <c r="B24" s="309"/>
      <c r="C24" s="309"/>
      <c r="D24" s="309"/>
      <c r="E24" s="291"/>
      <c r="F24" s="291"/>
      <c r="G24" s="291"/>
      <c r="H24" s="291"/>
      <c r="I24" s="291"/>
    </row>
    <row r="25" spans="1:29" x14ac:dyDescent="0.25">
      <c r="A25" s="326"/>
      <c r="B25" s="327"/>
      <c r="C25" s="327"/>
      <c r="D25" s="326"/>
    </row>
    <row r="26" spans="1:29" x14ac:dyDescent="0.25">
      <c r="A26" s="326" t="s">
        <v>21</v>
      </c>
      <c r="B26" s="326"/>
      <c r="C26" s="326"/>
      <c r="D26" s="326"/>
    </row>
  </sheetData>
  <mergeCells count="4">
    <mergeCell ref="A5:E5"/>
    <mergeCell ref="B19:D19"/>
    <mergeCell ref="A3:J3"/>
    <mergeCell ref="A1:J1"/>
  </mergeCells>
  <pageMargins left="0.9055118110236221" right="0.51181102362204722" top="0.9448818897637796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Normal="100" workbookViewId="0">
      <selection activeCell="W9" sqref="W9"/>
    </sheetView>
  </sheetViews>
  <sheetFormatPr defaultRowHeight="12.75" x14ac:dyDescent="0.2"/>
  <cols>
    <col min="1" max="1" width="8.28515625" style="246" customWidth="1"/>
    <col min="2" max="2" width="3.28515625" style="246" bestFit="1" customWidth="1"/>
    <col min="3" max="3" width="9.7109375" style="246" customWidth="1"/>
    <col min="4" max="4" width="8.7109375" style="246" customWidth="1"/>
    <col min="5" max="5" width="3.28515625" style="246" bestFit="1" customWidth="1"/>
    <col min="6" max="7" width="9.7109375" style="246" customWidth="1"/>
    <col min="8" max="8" width="3.28515625" style="246" bestFit="1" customWidth="1"/>
    <col min="9" max="10" width="9.7109375" style="246" customWidth="1"/>
    <col min="11" max="11" width="3.28515625" style="246" bestFit="1" customWidth="1"/>
    <col min="12" max="13" width="9.7109375" style="246" customWidth="1"/>
    <col min="14" max="14" width="3.28515625" style="246" bestFit="1" customWidth="1"/>
    <col min="15" max="16" width="9.7109375" style="246" customWidth="1"/>
    <col min="17" max="17" width="3.28515625" style="246" bestFit="1" customWidth="1"/>
    <col min="18" max="19" width="9.7109375" style="246" customWidth="1"/>
    <col min="20" max="20" width="12.140625" style="246" customWidth="1"/>
    <col min="21" max="16384" width="9.140625" style="246"/>
  </cols>
  <sheetData>
    <row r="1" spans="1:35" ht="41.25" customHeight="1" x14ac:dyDescent="0.2">
      <c r="A1" s="615" t="s">
        <v>175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</row>
    <row r="2" spans="1:35" ht="66.75" customHeight="1" x14ac:dyDescent="0.3">
      <c r="A2" s="624" t="s">
        <v>176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</row>
    <row r="3" spans="1:35" ht="23.25" customHeight="1" x14ac:dyDescent="0.2">
      <c r="A3" s="625" t="s">
        <v>9</v>
      </c>
      <c r="B3" s="625"/>
      <c r="C3" s="625"/>
      <c r="D3" s="625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 t="s">
        <v>22</v>
      </c>
    </row>
    <row r="4" spans="1:35" ht="13.5" thickBot="1" x14ac:dyDescent="0.25">
      <c r="A4" s="289"/>
    </row>
    <row r="5" spans="1:35" ht="15" thickBot="1" x14ac:dyDescent="0.25">
      <c r="A5" s="289"/>
      <c r="B5" s="626" t="s">
        <v>23</v>
      </c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8"/>
    </row>
    <row r="6" spans="1:35" ht="15" customHeight="1" x14ac:dyDescent="0.2">
      <c r="A6" s="629" t="s">
        <v>24</v>
      </c>
      <c r="B6" s="617"/>
      <c r="C6" s="618"/>
      <c r="D6" s="619"/>
      <c r="E6" s="617"/>
      <c r="F6" s="620"/>
      <c r="G6" s="621"/>
      <c r="H6" s="617"/>
      <c r="I6" s="620"/>
      <c r="J6" s="621"/>
      <c r="K6" s="617"/>
      <c r="L6" s="620"/>
      <c r="M6" s="621"/>
      <c r="N6" s="617"/>
      <c r="O6" s="620"/>
      <c r="P6" s="621"/>
      <c r="Q6" s="617"/>
      <c r="R6" s="620"/>
      <c r="S6" s="621"/>
      <c r="T6" s="622" t="s">
        <v>25</v>
      </c>
      <c r="U6" s="290"/>
      <c r="V6" s="290"/>
      <c r="W6" s="290"/>
      <c r="X6" s="290"/>
      <c r="Y6" s="290"/>
      <c r="Z6" s="290"/>
      <c r="AA6" s="290"/>
      <c r="AB6" s="290"/>
      <c r="AC6" s="291"/>
      <c r="AD6" s="291"/>
      <c r="AE6" s="291"/>
      <c r="AF6" s="291"/>
      <c r="AG6" s="291"/>
      <c r="AH6" s="291"/>
      <c r="AI6" s="291"/>
    </row>
    <row r="7" spans="1:35" ht="33" x14ac:dyDescent="0.2">
      <c r="A7" s="630"/>
      <c r="B7" s="292" t="s">
        <v>12</v>
      </c>
      <c r="C7" s="293" t="s">
        <v>26</v>
      </c>
      <c r="D7" s="294" t="s">
        <v>0</v>
      </c>
      <c r="E7" s="292" t="s">
        <v>12</v>
      </c>
      <c r="F7" s="293" t="s">
        <v>26</v>
      </c>
      <c r="G7" s="294" t="s">
        <v>0</v>
      </c>
      <c r="H7" s="292" t="s">
        <v>12</v>
      </c>
      <c r="I7" s="293" t="s">
        <v>26</v>
      </c>
      <c r="J7" s="294" t="s">
        <v>0</v>
      </c>
      <c r="K7" s="292" t="s">
        <v>12</v>
      </c>
      <c r="L7" s="293" t="s">
        <v>26</v>
      </c>
      <c r="M7" s="294" t="s">
        <v>0</v>
      </c>
      <c r="N7" s="292" t="s">
        <v>12</v>
      </c>
      <c r="O7" s="293" t="s">
        <v>26</v>
      </c>
      <c r="P7" s="294" t="s">
        <v>0</v>
      </c>
      <c r="Q7" s="292" t="s">
        <v>12</v>
      </c>
      <c r="R7" s="293" t="s">
        <v>26</v>
      </c>
      <c r="S7" s="294" t="s">
        <v>0</v>
      </c>
      <c r="T7" s="623"/>
      <c r="U7" s="295"/>
      <c r="V7" s="290"/>
      <c r="W7" s="290"/>
      <c r="X7" s="295"/>
      <c r="Y7" s="290"/>
      <c r="Z7" s="290"/>
      <c r="AA7" s="295"/>
      <c r="AB7" s="290"/>
      <c r="AC7" s="291"/>
      <c r="AD7" s="291"/>
      <c r="AE7" s="291"/>
      <c r="AF7" s="291"/>
      <c r="AG7" s="291"/>
      <c r="AH7" s="291"/>
      <c r="AI7" s="291"/>
    </row>
    <row r="8" spans="1:35" ht="19.5" customHeight="1" x14ac:dyDescent="0.2">
      <c r="A8" s="296"/>
      <c r="B8" s="297"/>
      <c r="C8" s="298"/>
      <c r="D8" s="299"/>
      <c r="E8" s="297"/>
      <c r="F8" s="298"/>
      <c r="G8" s="299"/>
      <c r="H8" s="297"/>
      <c r="I8" s="298"/>
      <c r="J8" s="299"/>
      <c r="K8" s="297"/>
      <c r="L8" s="298"/>
      <c r="M8" s="299"/>
      <c r="N8" s="297"/>
      <c r="O8" s="298"/>
      <c r="P8" s="299"/>
      <c r="Q8" s="297"/>
      <c r="R8" s="298"/>
      <c r="S8" s="299"/>
      <c r="T8" s="300"/>
    </row>
    <row r="9" spans="1:35" ht="19.5" customHeight="1" x14ac:dyDescent="0.2">
      <c r="A9" s="296"/>
      <c r="B9" s="297"/>
      <c r="C9" s="298"/>
      <c r="D9" s="299"/>
      <c r="E9" s="297"/>
      <c r="F9" s="298"/>
      <c r="G9" s="299"/>
      <c r="H9" s="297"/>
      <c r="I9" s="298"/>
      <c r="J9" s="299"/>
      <c r="K9" s="297"/>
      <c r="L9" s="298"/>
      <c r="M9" s="299"/>
      <c r="N9" s="297"/>
      <c r="O9" s="298"/>
      <c r="P9" s="299"/>
      <c r="Q9" s="297"/>
      <c r="R9" s="298"/>
      <c r="S9" s="299"/>
      <c r="T9" s="300"/>
    </row>
    <row r="10" spans="1:35" ht="19.5" customHeight="1" x14ac:dyDescent="0.2">
      <c r="A10" s="296"/>
      <c r="B10" s="297"/>
      <c r="C10" s="298"/>
      <c r="D10" s="299"/>
      <c r="E10" s="297"/>
      <c r="F10" s="298"/>
      <c r="G10" s="299"/>
      <c r="H10" s="297"/>
      <c r="I10" s="298"/>
      <c r="J10" s="299"/>
      <c r="K10" s="297"/>
      <c r="L10" s="298"/>
      <c r="M10" s="299"/>
      <c r="N10" s="297"/>
      <c r="O10" s="298"/>
      <c r="P10" s="299"/>
      <c r="Q10" s="297"/>
      <c r="R10" s="298"/>
      <c r="S10" s="299"/>
      <c r="T10" s="300"/>
    </row>
    <row r="11" spans="1:35" ht="19.5" customHeight="1" x14ac:dyDescent="0.2">
      <c r="A11" s="296"/>
      <c r="B11" s="297"/>
      <c r="C11" s="298"/>
      <c r="D11" s="299"/>
      <c r="E11" s="297"/>
      <c r="F11" s="298"/>
      <c r="G11" s="299"/>
      <c r="H11" s="297"/>
      <c r="I11" s="298"/>
      <c r="J11" s="299"/>
      <c r="K11" s="297"/>
      <c r="L11" s="298"/>
      <c r="M11" s="299"/>
      <c r="N11" s="297"/>
      <c r="O11" s="298"/>
      <c r="P11" s="299"/>
      <c r="Q11" s="297"/>
      <c r="R11" s="298"/>
      <c r="S11" s="299"/>
      <c r="T11" s="300"/>
    </row>
    <row r="12" spans="1:35" ht="19.5" customHeight="1" x14ac:dyDescent="0.2">
      <c r="A12" s="296"/>
      <c r="B12" s="297"/>
      <c r="C12" s="298"/>
      <c r="D12" s="299"/>
      <c r="E12" s="297"/>
      <c r="F12" s="298"/>
      <c r="G12" s="299"/>
      <c r="H12" s="297"/>
      <c r="I12" s="298"/>
      <c r="J12" s="299"/>
      <c r="K12" s="297"/>
      <c r="L12" s="298"/>
      <c r="M12" s="299"/>
      <c r="N12" s="297"/>
      <c r="O12" s="298"/>
      <c r="P12" s="299"/>
      <c r="Q12" s="297"/>
      <c r="R12" s="298"/>
      <c r="S12" s="299"/>
      <c r="T12" s="300"/>
    </row>
    <row r="13" spans="1:35" ht="19.5" customHeight="1" x14ac:dyDescent="0.2">
      <c r="A13" s="296"/>
      <c r="B13" s="297"/>
      <c r="C13" s="298"/>
      <c r="D13" s="299"/>
      <c r="E13" s="297"/>
      <c r="F13" s="298"/>
      <c r="G13" s="299"/>
      <c r="H13" s="297"/>
      <c r="I13" s="298"/>
      <c r="J13" s="299"/>
      <c r="K13" s="297"/>
      <c r="L13" s="298"/>
      <c r="M13" s="299"/>
      <c r="N13" s="297"/>
      <c r="O13" s="298"/>
      <c r="P13" s="299"/>
      <c r="Q13" s="297"/>
      <c r="R13" s="298"/>
      <c r="S13" s="299"/>
      <c r="T13" s="300"/>
    </row>
    <row r="14" spans="1:35" ht="19.5" customHeight="1" x14ac:dyDescent="0.2">
      <c r="A14" s="296"/>
      <c r="B14" s="297"/>
      <c r="C14" s="298"/>
      <c r="D14" s="299"/>
      <c r="E14" s="297"/>
      <c r="F14" s="298"/>
      <c r="G14" s="299"/>
      <c r="H14" s="297"/>
      <c r="I14" s="298"/>
      <c r="J14" s="299"/>
      <c r="K14" s="297"/>
      <c r="L14" s="298"/>
      <c r="M14" s="299"/>
      <c r="N14" s="297"/>
      <c r="O14" s="298"/>
      <c r="P14" s="299"/>
      <c r="Q14" s="297"/>
      <c r="R14" s="298"/>
      <c r="S14" s="299"/>
      <c r="T14" s="300"/>
    </row>
    <row r="15" spans="1:35" ht="19.5" customHeight="1" x14ac:dyDescent="0.2">
      <c r="A15" s="296"/>
      <c r="B15" s="297"/>
      <c r="C15" s="298"/>
      <c r="D15" s="299"/>
      <c r="E15" s="297"/>
      <c r="F15" s="298"/>
      <c r="G15" s="299"/>
      <c r="H15" s="297"/>
      <c r="I15" s="298"/>
      <c r="J15" s="299"/>
      <c r="K15" s="297"/>
      <c r="L15" s="298"/>
      <c r="M15" s="299"/>
      <c r="N15" s="297"/>
      <c r="O15" s="298"/>
      <c r="P15" s="299"/>
      <c r="Q15" s="297"/>
      <c r="R15" s="298"/>
      <c r="S15" s="299"/>
      <c r="T15" s="300"/>
    </row>
    <row r="16" spans="1:35" ht="19.5" customHeight="1" x14ac:dyDescent="0.2">
      <c r="A16" s="296"/>
      <c r="B16" s="297"/>
      <c r="C16" s="298"/>
      <c r="D16" s="299"/>
      <c r="E16" s="297"/>
      <c r="F16" s="298"/>
      <c r="G16" s="299"/>
      <c r="H16" s="297"/>
      <c r="I16" s="298"/>
      <c r="J16" s="299"/>
      <c r="K16" s="297"/>
      <c r="L16" s="298"/>
      <c r="M16" s="299"/>
      <c r="N16" s="297"/>
      <c r="O16" s="298"/>
      <c r="P16" s="299"/>
      <c r="Q16" s="297"/>
      <c r="R16" s="298"/>
      <c r="S16" s="299"/>
      <c r="T16" s="301"/>
    </row>
    <row r="17" spans="1:21" ht="19.5" customHeight="1" x14ac:dyDescent="0.2">
      <c r="A17" s="296"/>
      <c r="B17" s="297"/>
      <c r="C17" s="298"/>
      <c r="D17" s="299"/>
      <c r="E17" s="297"/>
      <c r="F17" s="298"/>
      <c r="G17" s="299"/>
      <c r="H17" s="297"/>
      <c r="I17" s="298"/>
      <c r="J17" s="299"/>
      <c r="K17" s="297"/>
      <c r="L17" s="298"/>
      <c r="M17" s="299"/>
      <c r="N17" s="297"/>
      <c r="O17" s="298"/>
      <c r="P17" s="299"/>
      <c r="Q17" s="297"/>
      <c r="R17" s="298"/>
      <c r="S17" s="299"/>
      <c r="T17" s="300"/>
    </row>
    <row r="18" spans="1:21" ht="19.5" customHeight="1" x14ac:dyDescent="0.2">
      <c r="A18" s="296"/>
      <c r="B18" s="297"/>
      <c r="C18" s="298"/>
      <c r="D18" s="299"/>
      <c r="E18" s="297"/>
      <c r="F18" s="298"/>
      <c r="G18" s="299"/>
      <c r="H18" s="297"/>
      <c r="I18" s="298"/>
      <c r="J18" s="299"/>
      <c r="K18" s="297"/>
      <c r="L18" s="298"/>
      <c r="M18" s="299"/>
      <c r="N18" s="297"/>
      <c r="O18" s="298"/>
      <c r="P18" s="299"/>
      <c r="Q18" s="297"/>
      <c r="R18" s="298"/>
      <c r="S18" s="299"/>
      <c r="T18" s="300"/>
    </row>
    <row r="19" spans="1:21" ht="19.5" customHeight="1" x14ac:dyDescent="0.2">
      <c r="A19" s="296"/>
      <c r="B19" s="297"/>
      <c r="C19" s="298"/>
      <c r="D19" s="299"/>
      <c r="E19" s="297"/>
      <c r="F19" s="298"/>
      <c r="G19" s="299"/>
      <c r="H19" s="297"/>
      <c r="I19" s="298"/>
      <c r="J19" s="299"/>
      <c r="K19" s="297"/>
      <c r="L19" s="298"/>
      <c r="M19" s="299"/>
      <c r="N19" s="297"/>
      <c r="O19" s="298"/>
      <c r="P19" s="299"/>
      <c r="Q19" s="297"/>
      <c r="R19" s="298"/>
      <c r="S19" s="299"/>
      <c r="T19" s="300"/>
    </row>
    <row r="20" spans="1:21" ht="19.5" customHeight="1" x14ac:dyDescent="0.2">
      <c r="A20" s="296"/>
      <c r="B20" s="297"/>
      <c r="C20" s="298"/>
      <c r="D20" s="299"/>
      <c r="E20" s="297"/>
      <c r="F20" s="298"/>
      <c r="G20" s="299"/>
      <c r="H20" s="297"/>
      <c r="I20" s="298"/>
      <c r="J20" s="299"/>
      <c r="K20" s="297"/>
      <c r="L20" s="298"/>
      <c r="M20" s="299"/>
      <c r="N20" s="297"/>
      <c r="O20" s="298"/>
      <c r="P20" s="299"/>
      <c r="Q20" s="297"/>
      <c r="R20" s="298"/>
      <c r="S20" s="299"/>
      <c r="T20" s="301"/>
    </row>
    <row r="21" spans="1:21" ht="19.5" customHeight="1" x14ac:dyDescent="0.2">
      <c r="A21" s="296"/>
      <c r="B21" s="297"/>
      <c r="C21" s="298"/>
      <c r="D21" s="299"/>
      <c r="E21" s="297"/>
      <c r="F21" s="298"/>
      <c r="G21" s="299"/>
      <c r="H21" s="297"/>
      <c r="I21" s="298"/>
      <c r="J21" s="299"/>
      <c r="K21" s="297"/>
      <c r="L21" s="298"/>
      <c r="M21" s="299"/>
      <c r="N21" s="297"/>
      <c r="O21" s="298"/>
      <c r="P21" s="299"/>
      <c r="Q21" s="297"/>
      <c r="R21" s="298"/>
      <c r="S21" s="299"/>
      <c r="T21" s="300"/>
    </row>
    <row r="22" spans="1:21" ht="19.5" customHeight="1" x14ac:dyDescent="0.2">
      <c r="A22" s="296"/>
      <c r="B22" s="297"/>
      <c r="C22" s="298"/>
      <c r="D22" s="299"/>
      <c r="E22" s="297"/>
      <c r="F22" s="298"/>
      <c r="G22" s="299"/>
      <c r="H22" s="297"/>
      <c r="I22" s="298"/>
      <c r="J22" s="299"/>
      <c r="K22" s="297"/>
      <c r="L22" s="298"/>
      <c r="M22" s="299"/>
      <c r="N22" s="297"/>
      <c r="O22" s="298"/>
      <c r="P22" s="299"/>
      <c r="Q22" s="297"/>
      <c r="R22" s="298"/>
      <c r="S22" s="299"/>
      <c r="T22" s="300"/>
    </row>
    <row r="23" spans="1:21" ht="19.5" customHeight="1" x14ac:dyDescent="0.2">
      <c r="A23" s="296"/>
      <c r="B23" s="297"/>
      <c r="C23" s="298"/>
      <c r="D23" s="299"/>
      <c r="E23" s="297"/>
      <c r="F23" s="298"/>
      <c r="G23" s="299"/>
      <c r="H23" s="297"/>
      <c r="I23" s="298"/>
      <c r="J23" s="299"/>
      <c r="K23" s="297"/>
      <c r="L23" s="298"/>
      <c r="M23" s="299"/>
      <c r="N23" s="297"/>
      <c r="O23" s="298"/>
      <c r="P23" s="299"/>
      <c r="Q23" s="297"/>
      <c r="R23" s="298"/>
      <c r="S23" s="299"/>
      <c r="T23" s="300"/>
    </row>
    <row r="24" spans="1:21" ht="19.5" customHeight="1" x14ac:dyDescent="0.2">
      <c r="A24" s="296"/>
      <c r="B24" s="297"/>
      <c r="C24" s="298"/>
      <c r="D24" s="299"/>
      <c r="E24" s="297"/>
      <c r="F24" s="298"/>
      <c r="G24" s="299"/>
      <c r="H24" s="297"/>
      <c r="I24" s="298"/>
      <c r="J24" s="299"/>
      <c r="K24" s="297"/>
      <c r="L24" s="298"/>
      <c r="M24" s="299"/>
      <c r="N24" s="297"/>
      <c r="O24" s="298"/>
      <c r="P24" s="299"/>
      <c r="Q24" s="297"/>
      <c r="R24" s="298"/>
      <c r="S24" s="299"/>
      <c r="T24" s="300"/>
    </row>
    <row r="25" spans="1:21" ht="19.5" customHeight="1" thickBot="1" x14ac:dyDescent="0.25">
      <c r="A25" s="296"/>
      <c r="B25" s="297"/>
      <c r="C25" s="298"/>
      <c r="D25" s="299"/>
      <c r="E25" s="297"/>
      <c r="F25" s="298"/>
      <c r="G25" s="299"/>
      <c r="H25" s="297"/>
      <c r="I25" s="298"/>
      <c r="J25" s="299"/>
      <c r="K25" s="297"/>
      <c r="L25" s="298"/>
      <c r="M25" s="299"/>
      <c r="N25" s="297"/>
      <c r="O25" s="298"/>
      <c r="P25" s="299"/>
      <c r="Q25" s="297"/>
      <c r="R25" s="298"/>
      <c r="S25" s="299"/>
      <c r="T25" s="300"/>
    </row>
    <row r="26" spans="1:21" s="289" customFormat="1" ht="19.5" customHeight="1" thickBot="1" x14ac:dyDescent="0.25">
      <c r="A26" s="302" t="s">
        <v>0</v>
      </c>
      <c r="B26" s="303">
        <f>SUM(B8:B25)</f>
        <v>0</v>
      </c>
      <c r="C26" s="304"/>
      <c r="D26" s="305">
        <f>SUM(D8:D25)</f>
        <v>0</v>
      </c>
      <c r="E26" s="303">
        <f>SUM(E8:E25)</f>
        <v>0</v>
      </c>
      <c r="F26" s="304"/>
      <c r="G26" s="305">
        <f>SUM(G8:G25)</f>
        <v>0</v>
      </c>
      <c r="H26" s="303">
        <f>SUM(H8:H25)</f>
        <v>0</v>
      </c>
      <c r="I26" s="304"/>
      <c r="J26" s="305">
        <f>SUM(J8:J25)</f>
        <v>0</v>
      </c>
      <c r="K26" s="303">
        <f>SUM(K8:K25)</f>
        <v>0</v>
      </c>
      <c r="L26" s="304"/>
      <c r="M26" s="305">
        <f>SUM(M8:M25)</f>
        <v>0</v>
      </c>
      <c r="N26" s="303">
        <f>SUM(N8:N25)</f>
        <v>0</v>
      </c>
      <c r="O26" s="304"/>
      <c r="P26" s="305">
        <f>SUM(P8:P25)</f>
        <v>0</v>
      </c>
      <c r="Q26" s="303">
        <f>SUM(Q8:Q25)</f>
        <v>0</v>
      </c>
      <c r="R26" s="304"/>
      <c r="S26" s="305">
        <f>SUM(S8:S25)</f>
        <v>0</v>
      </c>
      <c r="T26" s="306">
        <f>SUM(T8:T25)</f>
        <v>0</v>
      </c>
      <c r="U26" s="307"/>
    </row>
    <row r="28" spans="1:21" s="310" customFormat="1" ht="14.25" x14ac:dyDescent="0.2">
      <c r="A28" s="308" t="s">
        <v>19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21" s="310" customFormat="1" ht="14.25" x14ac:dyDescent="0.2">
      <c r="A29" s="308" t="s">
        <v>20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21" s="310" customFormat="1" ht="14.25" x14ac:dyDescent="0.2">
      <c r="A30" s="308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21" s="310" customFormat="1" ht="14.25" x14ac:dyDescent="0.2">
      <c r="B31" s="311"/>
      <c r="E31" s="311"/>
      <c r="H31" s="311"/>
      <c r="K31" s="311"/>
      <c r="N31" s="311"/>
      <c r="Q31" s="311"/>
    </row>
    <row r="32" spans="1:21" ht="14.25" x14ac:dyDescent="0.2">
      <c r="A32" s="310" t="s">
        <v>21</v>
      </c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</row>
  </sheetData>
  <mergeCells count="12">
    <mergeCell ref="A1:U1"/>
    <mergeCell ref="B6:D6"/>
    <mergeCell ref="E6:G6"/>
    <mergeCell ref="H6:J6"/>
    <mergeCell ref="K6:M6"/>
    <mergeCell ref="N6:P6"/>
    <mergeCell ref="Q6:S6"/>
    <mergeCell ref="T6:T7"/>
    <mergeCell ref="A2:T2"/>
    <mergeCell ref="A3:D3"/>
    <mergeCell ref="B5:T5"/>
    <mergeCell ref="A6:A7"/>
  </mergeCells>
  <pageMargins left="0.70866141732283472" right="0.51181102362204722" top="0.9448818897637796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O7" sqref="O7"/>
    </sheetView>
  </sheetViews>
  <sheetFormatPr defaultRowHeight="15.75" x14ac:dyDescent="0.25"/>
  <cols>
    <col min="1" max="1" width="11" style="272" customWidth="1"/>
    <col min="2" max="11" width="5.7109375" style="272" customWidth="1"/>
    <col min="12" max="12" width="41.42578125" style="272" customWidth="1"/>
    <col min="13" max="16384" width="9.140625" style="272"/>
  </cols>
  <sheetData>
    <row r="1" spans="1:15" s="244" customFormat="1" ht="41.25" customHeight="1" x14ac:dyDescent="0.25">
      <c r="A1" s="632" t="s">
        <v>177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286"/>
    </row>
    <row r="2" spans="1:15" s="274" customFormat="1" ht="35.25" customHeight="1" x14ac:dyDescent="0.25">
      <c r="A2" s="634" t="s">
        <v>27</v>
      </c>
      <c r="B2" s="635"/>
      <c r="C2" s="635"/>
      <c r="D2" s="636" t="s">
        <v>178</v>
      </c>
      <c r="E2" s="636"/>
      <c r="F2" s="636"/>
      <c r="G2" s="636"/>
      <c r="H2" s="636"/>
      <c r="I2" s="636"/>
      <c r="J2" s="636"/>
      <c r="K2" s="636"/>
      <c r="L2" s="636"/>
      <c r="M2" s="273"/>
      <c r="N2" s="273"/>
    </row>
    <row r="3" spans="1:15" s="274" customFormat="1" ht="20.100000000000001" customHeight="1" x14ac:dyDescent="0.25">
      <c r="A3" s="275" t="s">
        <v>28</v>
      </c>
      <c r="B3" s="275"/>
      <c r="C3" s="275"/>
      <c r="D3" s="637"/>
      <c r="E3" s="638"/>
      <c r="F3" s="638"/>
      <c r="G3" s="638"/>
      <c r="H3" s="638"/>
      <c r="I3" s="638"/>
      <c r="J3" s="638"/>
      <c r="K3" s="638"/>
      <c r="L3" s="638"/>
      <c r="M3" s="276"/>
      <c r="N3" s="277"/>
    </row>
    <row r="4" spans="1:15" ht="10.5" customHeight="1" x14ac:dyDescent="0.25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</row>
    <row r="5" spans="1:15" ht="12.75" customHeight="1" x14ac:dyDescent="0.25">
      <c r="A5" s="639" t="s">
        <v>29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15" ht="27.75" customHeight="1" x14ac:dyDescent="0.25">
      <c r="A6" s="640" t="s">
        <v>24</v>
      </c>
      <c r="B6" s="642" t="s">
        <v>30</v>
      </c>
      <c r="C6" s="643"/>
      <c r="D6" s="643"/>
      <c r="E6" s="643"/>
      <c r="F6" s="643"/>
      <c r="G6" s="643"/>
      <c r="H6" s="643"/>
      <c r="I6" s="643"/>
      <c r="J6" s="643"/>
      <c r="K6" s="644"/>
      <c r="L6" s="640" t="s">
        <v>31</v>
      </c>
    </row>
    <row r="7" spans="1:15" s="281" customFormat="1" ht="64.5" customHeight="1" x14ac:dyDescent="0.2">
      <c r="A7" s="641"/>
      <c r="B7" s="279"/>
      <c r="C7" s="279"/>
      <c r="D7" s="279"/>
      <c r="E7" s="279"/>
      <c r="F7" s="280"/>
      <c r="G7" s="280"/>
      <c r="H7" s="280"/>
      <c r="I7" s="280"/>
      <c r="J7" s="280"/>
      <c r="K7" s="280"/>
      <c r="L7" s="641"/>
    </row>
    <row r="8" spans="1:15" ht="35.1" customHeight="1" x14ac:dyDescent="0.25">
      <c r="A8" s="282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</row>
    <row r="9" spans="1:15" ht="35.1" customHeight="1" x14ac:dyDescent="0.25">
      <c r="A9" s="282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</row>
    <row r="10" spans="1:15" ht="35.1" customHeight="1" x14ac:dyDescent="0.25">
      <c r="A10" s="282"/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</row>
    <row r="11" spans="1:15" ht="35.1" customHeight="1" x14ac:dyDescent="0.25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</row>
    <row r="13" spans="1:15" ht="23.25" customHeight="1" x14ac:dyDescent="0.25">
      <c r="A13" s="631" t="s">
        <v>5</v>
      </c>
      <c r="B13" s="631"/>
      <c r="C13" s="631"/>
      <c r="D13" s="284"/>
      <c r="E13" s="284"/>
      <c r="F13" s="284"/>
      <c r="G13" s="284"/>
    </row>
    <row r="14" spans="1:15" ht="25.5" customHeight="1" x14ac:dyDescent="0.25">
      <c r="A14" s="631" t="s">
        <v>6</v>
      </c>
      <c r="B14" s="631"/>
      <c r="C14" s="631"/>
      <c r="D14" s="284"/>
      <c r="E14" s="284"/>
      <c r="F14" s="284"/>
      <c r="G14" s="284"/>
    </row>
    <row r="15" spans="1:15" ht="23.25" customHeight="1" x14ac:dyDescent="0.25">
      <c r="A15" s="631" t="s">
        <v>7</v>
      </c>
      <c r="B15" s="631"/>
      <c r="C15" s="631"/>
      <c r="D15" s="284"/>
      <c r="E15" s="284"/>
      <c r="F15" s="284"/>
      <c r="G15" s="284"/>
    </row>
    <row r="16" spans="1:15" ht="23.25" customHeight="1" x14ac:dyDescent="0.25">
      <c r="A16" s="631" t="s">
        <v>8</v>
      </c>
      <c r="B16" s="631"/>
      <c r="C16" s="631"/>
      <c r="D16" s="284"/>
      <c r="E16" s="284"/>
      <c r="F16" s="284"/>
      <c r="G16" s="284"/>
    </row>
    <row r="17" spans="4:4" x14ac:dyDescent="0.25">
      <c r="D17" s="287"/>
    </row>
  </sheetData>
  <mergeCells count="12">
    <mergeCell ref="A14:C14"/>
    <mergeCell ref="A15:C15"/>
    <mergeCell ref="A1:N1"/>
    <mergeCell ref="A16:C16"/>
    <mergeCell ref="A2:C2"/>
    <mergeCell ref="D2:L2"/>
    <mergeCell ref="D3:L3"/>
    <mergeCell ref="A5:L5"/>
    <mergeCell ref="A6:A7"/>
    <mergeCell ref="B6:K6"/>
    <mergeCell ref="L6:L7"/>
    <mergeCell ref="A13:C13"/>
  </mergeCells>
  <pageMargins left="0.70866141732283472" right="0.51181102362204722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Q10" sqref="Q10"/>
    </sheetView>
  </sheetViews>
  <sheetFormatPr defaultRowHeight="15.75" x14ac:dyDescent="0.25"/>
  <cols>
    <col min="1" max="1" width="11.28515625" style="272" customWidth="1"/>
    <col min="2" max="2" width="6.7109375" style="272" customWidth="1"/>
    <col min="3" max="3" width="6.85546875" style="272" customWidth="1"/>
    <col min="4" max="11" width="6.7109375" style="272" customWidth="1"/>
    <col min="12" max="12" width="45.85546875" style="272" customWidth="1"/>
    <col min="13" max="16384" width="9.140625" style="272"/>
  </cols>
  <sheetData>
    <row r="1" spans="1:15" s="244" customFormat="1" ht="45" customHeight="1" x14ac:dyDescent="0.25">
      <c r="A1" s="632" t="s">
        <v>179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329"/>
      <c r="O1" s="286"/>
    </row>
    <row r="2" spans="1:15" s="244" customFormat="1" ht="17.25" customHeight="1" x14ac:dyDescent="0.25">
      <c r="A2" s="645"/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</row>
    <row r="3" spans="1:15" s="274" customFormat="1" ht="35.25" customHeight="1" x14ac:dyDescent="0.25">
      <c r="A3" s="634" t="s">
        <v>27</v>
      </c>
      <c r="B3" s="635"/>
      <c r="C3" s="635"/>
      <c r="D3" s="634" t="s">
        <v>178</v>
      </c>
      <c r="E3" s="634"/>
      <c r="F3" s="634"/>
      <c r="G3" s="634"/>
      <c r="H3" s="634"/>
      <c r="I3" s="634"/>
      <c r="J3" s="634"/>
      <c r="K3" s="634"/>
      <c r="L3" s="634"/>
      <c r="M3" s="273"/>
      <c r="N3" s="273"/>
    </row>
    <row r="4" spans="1:15" s="274" customFormat="1" ht="20.100000000000001" customHeight="1" x14ac:dyDescent="0.25">
      <c r="A4" s="275" t="s">
        <v>28</v>
      </c>
      <c r="B4" s="275"/>
      <c r="C4" s="275"/>
      <c r="D4" s="637"/>
      <c r="E4" s="638"/>
      <c r="F4" s="638"/>
      <c r="G4" s="638"/>
      <c r="H4" s="638"/>
      <c r="I4" s="638"/>
      <c r="J4" s="638"/>
      <c r="K4" s="638"/>
      <c r="L4" s="638"/>
      <c r="M4" s="276"/>
      <c r="N4" s="277"/>
    </row>
    <row r="5" spans="1:15" x14ac:dyDescent="0.25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1:15" ht="16.5" x14ac:dyDescent="0.25">
      <c r="A6" s="639" t="s">
        <v>32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</row>
    <row r="7" spans="1:15" ht="26.25" customHeight="1" x14ac:dyDescent="0.25">
      <c r="A7" s="640" t="s">
        <v>24</v>
      </c>
      <c r="B7" s="646" t="s">
        <v>33</v>
      </c>
      <c r="C7" s="647"/>
      <c r="D7" s="647"/>
      <c r="E7" s="647"/>
      <c r="F7" s="647"/>
      <c r="G7" s="647"/>
      <c r="H7" s="647"/>
      <c r="I7" s="647"/>
      <c r="J7" s="647"/>
      <c r="K7" s="648"/>
      <c r="L7" s="640" t="s">
        <v>34</v>
      </c>
    </row>
    <row r="8" spans="1:15" s="281" customFormat="1" ht="48" customHeight="1" x14ac:dyDescent="0.2">
      <c r="A8" s="641"/>
      <c r="B8" s="279"/>
      <c r="C8" s="279"/>
      <c r="D8" s="279"/>
      <c r="E8" s="279"/>
      <c r="F8" s="280"/>
      <c r="G8" s="280"/>
      <c r="H8" s="280"/>
      <c r="I8" s="280"/>
      <c r="J8" s="280"/>
      <c r="K8" s="280"/>
      <c r="L8" s="641"/>
    </row>
    <row r="9" spans="1:15" ht="35.1" customHeight="1" x14ac:dyDescent="0.25">
      <c r="A9" s="282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</row>
    <row r="10" spans="1:15" ht="35.1" customHeight="1" x14ac:dyDescent="0.25">
      <c r="A10" s="282"/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</row>
    <row r="11" spans="1:15" ht="35.1" customHeight="1" x14ac:dyDescent="0.25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</row>
    <row r="12" spans="1:15" ht="35.1" customHeight="1" x14ac:dyDescent="0.25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</row>
    <row r="14" spans="1:15" x14ac:dyDescent="0.25">
      <c r="A14" s="272" t="s">
        <v>35</v>
      </c>
      <c r="C14" s="284"/>
      <c r="D14" s="284"/>
      <c r="E14" s="284"/>
      <c r="F14" s="284"/>
    </row>
    <row r="15" spans="1:15" x14ac:dyDescent="0.25">
      <c r="C15" s="649" t="s">
        <v>36</v>
      </c>
      <c r="D15" s="649"/>
      <c r="E15" s="649"/>
      <c r="F15" s="649"/>
      <c r="G15" s="285"/>
      <c r="H15" s="285"/>
      <c r="I15" s="285"/>
      <c r="J15" s="285"/>
      <c r="K15" s="285"/>
    </row>
    <row r="17" spans="1:7" x14ac:dyDescent="0.25">
      <c r="A17" s="631" t="s">
        <v>5</v>
      </c>
      <c r="B17" s="631"/>
      <c r="C17" s="631"/>
      <c r="D17" s="284"/>
      <c r="E17" s="284"/>
      <c r="F17" s="284"/>
      <c r="G17" s="284"/>
    </row>
    <row r="18" spans="1:7" ht="30.75" customHeight="1" x14ac:dyDescent="0.25">
      <c r="A18" s="631" t="s">
        <v>6</v>
      </c>
      <c r="B18" s="631"/>
      <c r="C18" s="631"/>
      <c r="D18" s="284"/>
      <c r="E18" s="284"/>
      <c r="F18" s="284"/>
      <c r="G18" s="284"/>
    </row>
    <row r="19" spans="1:7" x14ac:dyDescent="0.25">
      <c r="A19" s="631" t="s">
        <v>7</v>
      </c>
      <c r="B19" s="631"/>
      <c r="C19" s="631"/>
      <c r="D19" s="284"/>
      <c r="E19" s="284"/>
      <c r="F19" s="284"/>
      <c r="G19" s="284"/>
    </row>
    <row r="20" spans="1:7" x14ac:dyDescent="0.25">
      <c r="A20" s="631" t="s">
        <v>8</v>
      </c>
      <c r="B20" s="631"/>
      <c r="C20" s="631"/>
      <c r="D20" s="284"/>
      <c r="E20" s="284"/>
      <c r="F20" s="284"/>
      <c r="G20" s="284"/>
    </row>
  </sheetData>
  <mergeCells count="14">
    <mergeCell ref="A2:M2"/>
    <mergeCell ref="A1:M1"/>
    <mergeCell ref="A19:C19"/>
    <mergeCell ref="A20:C20"/>
    <mergeCell ref="A3:C3"/>
    <mergeCell ref="D3:L3"/>
    <mergeCell ref="D4:L4"/>
    <mergeCell ref="A6:L6"/>
    <mergeCell ref="A7:A8"/>
    <mergeCell ref="B7:K7"/>
    <mergeCell ref="L7:L8"/>
    <mergeCell ref="C15:F15"/>
    <mergeCell ref="A17:C17"/>
    <mergeCell ref="A18:C18"/>
  </mergeCells>
  <pageMargins left="0.70866141732283472" right="0.51181102362204722" top="0.9448818897637796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R10" sqref="R10"/>
    </sheetView>
  </sheetViews>
  <sheetFormatPr defaultColWidth="11" defaultRowHeight="15.75" x14ac:dyDescent="0.25"/>
  <cols>
    <col min="1" max="11" width="11" style="272" customWidth="1"/>
    <col min="12" max="12" width="13.7109375" style="272" customWidth="1"/>
    <col min="13" max="16384" width="11" style="272"/>
  </cols>
  <sheetData>
    <row r="1" spans="1:14" s="244" customFormat="1" ht="42.75" customHeight="1" x14ac:dyDescent="0.25">
      <c r="A1" s="632" t="s">
        <v>482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</row>
    <row r="2" spans="1:14" s="274" customFormat="1" ht="35.25" customHeight="1" x14ac:dyDescent="0.25">
      <c r="A2" s="634" t="s">
        <v>27</v>
      </c>
      <c r="B2" s="635"/>
      <c r="C2" s="635"/>
      <c r="D2" s="634" t="s">
        <v>178</v>
      </c>
      <c r="E2" s="634"/>
      <c r="F2" s="634"/>
      <c r="G2" s="634"/>
      <c r="H2" s="634"/>
      <c r="I2" s="634"/>
      <c r="J2" s="634"/>
      <c r="K2" s="634"/>
      <c r="L2" s="634"/>
      <c r="M2" s="273"/>
      <c r="N2" s="273"/>
    </row>
    <row r="3" spans="1:14" s="274" customFormat="1" ht="20.100000000000001" customHeight="1" x14ac:dyDescent="0.25">
      <c r="A3" s="275" t="s">
        <v>28</v>
      </c>
      <c r="B3" s="275"/>
      <c r="C3" s="275"/>
      <c r="D3" s="637"/>
      <c r="E3" s="638"/>
      <c r="F3" s="638"/>
      <c r="G3" s="638"/>
      <c r="H3" s="638"/>
      <c r="I3" s="638"/>
      <c r="J3" s="638"/>
      <c r="K3" s="638"/>
      <c r="L3" s="638"/>
      <c r="M3" s="276"/>
      <c r="N3" s="277"/>
    </row>
    <row r="4" spans="1:14" x14ac:dyDescent="0.25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</row>
    <row r="5" spans="1:14" ht="16.5" x14ac:dyDescent="0.25">
      <c r="A5" s="639"/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14" ht="26.25" customHeight="1" x14ac:dyDescent="0.25">
      <c r="A6" s="640" t="s">
        <v>24</v>
      </c>
      <c r="B6" s="646" t="s">
        <v>33</v>
      </c>
      <c r="C6" s="647"/>
      <c r="D6" s="647"/>
      <c r="E6" s="647"/>
      <c r="F6" s="647"/>
      <c r="G6" s="647"/>
      <c r="H6" s="647"/>
      <c r="I6" s="647"/>
      <c r="J6" s="647"/>
      <c r="K6" s="648"/>
      <c r="L6" s="640" t="s">
        <v>147</v>
      </c>
    </row>
    <row r="7" spans="1:14" s="281" customFormat="1" ht="48" customHeight="1" x14ac:dyDescent="0.2">
      <c r="A7" s="641"/>
      <c r="B7" s="279"/>
      <c r="C7" s="279"/>
      <c r="D7" s="279"/>
      <c r="E7" s="279"/>
      <c r="F7" s="280"/>
      <c r="G7" s="280"/>
      <c r="H7" s="280"/>
      <c r="I7" s="280"/>
      <c r="J7" s="280"/>
      <c r="K7" s="280"/>
      <c r="L7" s="641"/>
    </row>
    <row r="8" spans="1:14" ht="35.1" customHeight="1" x14ac:dyDescent="0.25">
      <c r="A8" s="282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</row>
    <row r="9" spans="1:14" ht="35.1" customHeight="1" x14ac:dyDescent="0.25">
      <c r="A9" s="282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</row>
    <row r="10" spans="1:14" ht="35.1" customHeight="1" x14ac:dyDescent="0.25">
      <c r="A10" s="282"/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</row>
    <row r="11" spans="1:14" ht="35.1" customHeight="1" x14ac:dyDescent="0.25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</row>
    <row r="13" spans="1:14" x14ac:dyDescent="0.25">
      <c r="A13" s="272" t="s">
        <v>35</v>
      </c>
      <c r="C13" s="284"/>
      <c r="D13" s="284"/>
      <c r="E13" s="284"/>
      <c r="F13" s="284"/>
    </row>
    <row r="14" spans="1:14" x14ac:dyDescent="0.25">
      <c r="C14" s="649" t="s">
        <v>36</v>
      </c>
      <c r="D14" s="649"/>
      <c r="E14" s="649"/>
      <c r="F14" s="649"/>
      <c r="G14" s="285"/>
      <c r="H14" s="285"/>
      <c r="I14" s="285"/>
      <c r="J14" s="285"/>
      <c r="K14" s="285"/>
    </row>
    <row r="16" spans="1:14" x14ac:dyDescent="0.25">
      <c r="A16" s="631" t="s">
        <v>5</v>
      </c>
      <c r="B16" s="631"/>
      <c r="C16" s="631"/>
      <c r="D16" s="284"/>
      <c r="E16" s="284"/>
      <c r="F16" s="284"/>
      <c r="G16" s="284"/>
    </row>
    <row r="17" spans="1:7" ht="30.75" customHeight="1" x14ac:dyDescent="0.25">
      <c r="A17" s="631" t="s">
        <v>6</v>
      </c>
      <c r="B17" s="631"/>
      <c r="C17" s="631"/>
      <c r="D17" s="284"/>
      <c r="E17" s="284"/>
      <c r="F17" s="284"/>
      <c r="G17" s="284"/>
    </row>
    <row r="18" spans="1:7" x14ac:dyDescent="0.25">
      <c r="A18" s="631" t="s">
        <v>7</v>
      </c>
      <c r="B18" s="631"/>
      <c r="C18" s="631"/>
      <c r="D18" s="284"/>
      <c r="E18" s="284"/>
      <c r="F18" s="284"/>
      <c r="G18" s="284"/>
    </row>
    <row r="19" spans="1:7" x14ac:dyDescent="0.25">
      <c r="A19" s="631" t="s">
        <v>8</v>
      </c>
      <c r="B19" s="631"/>
      <c r="C19" s="631"/>
      <c r="D19" s="284"/>
      <c r="E19" s="284"/>
      <c r="F19" s="284"/>
      <c r="G19" s="284"/>
    </row>
  </sheetData>
  <mergeCells count="13">
    <mergeCell ref="A16:C16"/>
    <mergeCell ref="A17:C17"/>
    <mergeCell ref="A1:M1"/>
    <mergeCell ref="A18:C18"/>
    <mergeCell ref="A19:C19"/>
    <mergeCell ref="A2:C2"/>
    <mergeCell ref="D2:L2"/>
    <mergeCell ref="D3:L3"/>
    <mergeCell ref="A5:L5"/>
    <mergeCell ref="A6:A7"/>
    <mergeCell ref="B6:K6"/>
    <mergeCell ref="L6:L7"/>
    <mergeCell ref="C14:F14"/>
  </mergeCells>
  <pageMargins left="0.70866141732283472" right="0.51181102362204722" top="0.9448818897637796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8"/>
  <sheetViews>
    <sheetView zoomScale="60" zoomScaleNormal="60" zoomScaleSheetLayoutView="50" zoomScalePageLayoutView="30" workbookViewId="0">
      <selection activeCell="Y48" sqref="Y48:Y49"/>
    </sheetView>
  </sheetViews>
  <sheetFormatPr defaultColWidth="0" defaultRowHeight="14.25" outlineLevelRow="1" x14ac:dyDescent="0.2"/>
  <cols>
    <col min="1" max="1" width="7" style="218" customWidth="1"/>
    <col min="2" max="5" width="6.28515625" style="3" customWidth="1"/>
    <col min="6" max="6" width="2" style="3" customWidth="1"/>
    <col min="7" max="7" width="4.5703125" style="3" customWidth="1"/>
    <col min="8" max="8" width="4.140625" style="3" customWidth="1"/>
    <col min="9" max="10" width="4.5703125" style="3" customWidth="1"/>
    <col min="11" max="11" width="3.7109375" style="3" customWidth="1"/>
    <col min="12" max="12" width="5.140625" style="3" customWidth="1"/>
    <col min="13" max="14" width="6.28515625" style="3" customWidth="1"/>
    <col min="15" max="15" width="4.42578125" style="3" customWidth="1"/>
    <col min="16" max="16" width="4.140625" style="3" customWidth="1"/>
    <col min="17" max="17" width="3.85546875" style="3" customWidth="1"/>
    <col min="18" max="18" width="4.42578125" style="3" customWidth="1"/>
    <col min="19" max="19" width="4.5703125" style="3" customWidth="1"/>
    <col min="20" max="20" width="8.140625" style="6" customWidth="1"/>
    <col min="21" max="21" width="6.28515625" style="5" customWidth="1"/>
    <col min="22" max="22" width="9.140625" style="5" customWidth="1"/>
    <col min="23" max="23" width="8.5703125" style="5" customWidth="1"/>
    <col min="24" max="24" width="9.140625" style="5" customWidth="1"/>
    <col min="25" max="25" width="7.7109375" style="5" customWidth="1"/>
    <col min="26" max="27" width="7.85546875" style="5" customWidth="1"/>
    <col min="28" max="28" width="8.5703125" style="5" customWidth="1"/>
    <col min="29" max="29" width="8.42578125" style="5" customWidth="1"/>
    <col min="30" max="30" width="7.140625" style="5" customWidth="1"/>
    <col min="31" max="31" width="6.7109375" style="5" customWidth="1"/>
    <col min="32" max="32" width="8.85546875" style="5" customWidth="1"/>
    <col min="33" max="33" width="9.28515625" style="3" customWidth="1"/>
    <col min="34" max="34" width="9.140625" style="3" customWidth="1"/>
    <col min="35" max="35" width="8.140625" style="3" customWidth="1"/>
    <col min="36" max="36" width="8.5703125" style="3" customWidth="1"/>
    <col min="37" max="37" width="8.42578125" style="219" customWidth="1"/>
    <col min="38" max="38" width="6.85546875" style="3" customWidth="1"/>
    <col min="39" max="39" width="8.5703125" style="3" customWidth="1"/>
    <col min="40" max="40" width="8.140625" style="3" customWidth="1"/>
    <col min="41" max="41" width="8.5703125" style="3" customWidth="1"/>
    <col min="42" max="42" width="7.7109375" style="3" customWidth="1"/>
    <col min="43" max="43" width="9.140625" style="3" customWidth="1"/>
    <col min="44" max="44" width="7.5703125" style="3" customWidth="1"/>
    <col min="45" max="45" width="7.42578125" style="3" customWidth="1"/>
    <col min="46" max="49" width="8.42578125" style="3" customWidth="1"/>
    <col min="50" max="50" width="7.42578125" style="3" customWidth="1"/>
    <col min="51" max="51" width="11.140625" style="3" customWidth="1"/>
    <col min="52" max="52" width="3" style="1" customWidth="1"/>
    <col min="53" max="16384" width="0" style="3" hidden="1"/>
  </cols>
  <sheetData>
    <row r="1" spans="1:51" s="230" customFormat="1" ht="16.5" customHeight="1" x14ac:dyDescent="0.25">
      <c r="A1" s="737"/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8"/>
      <c r="AL1" s="738"/>
      <c r="AM1" s="738"/>
      <c r="AN1" s="738"/>
      <c r="AO1" s="738"/>
      <c r="AP1" s="738"/>
      <c r="AQ1" s="738"/>
      <c r="AR1" s="738"/>
      <c r="AS1" s="738"/>
      <c r="AT1" s="738"/>
      <c r="AU1" s="738"/>
      <c r="AV1" s="738"/>
      <c r="AW1" s="738"/>
      <c r="AX1" s="738"/>
      <c r="AY1" s="738"/>
    </row>
    <row r="2" spans="1:51" s="229" customFormat="1" ht="45" customHeight="1" x14ac:dyDescent="0.25">
      <c r="A2" s="739" t="s">
        <v>180</v>
      </c>
      <c r="B2" s="739"/>
      <c r="C2" s="739"/>
      <c r="D2" s="739"/>
      <c r="E2" s="740"/>
      <c r="F2" s="740"/>
      <c r="G2" s="740"/>
      <c r="H2" s="740"/>
      <c r="I2" s="740"/>
      <c r="J2" s="740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741"/>
      <c r="AU2" s="741"/>
      <c r="AV2" s="741"/>
      <c r="AW2" s="741"/>
      <c r="AX2" s="741"/>
      <c r="AY2" s="741"/>
    </row>
    <row r="3" spans="1:51" ht="18" x14ac:dyDescent="0.25">
      <c r="A3" s="4"/>
      <c r="B3" s="1"/>
      <c r="C3" s="1"/>
      <c r="D3" s="1"/>
      <c r="E3" s="1"/>
      <c r="F3" s="1"/>
      <c r="G3" s="1"/>
      <c r="H3" s="1"/>
      <c r="I3" s="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  <c r="Z3" s="8"/>
      <c r="AA3" s="8"/>
      <c r="AB3" s="8"/>
      <c r="AC3" s="8"/>
      <c r="AD3" s="8"/>
      <c r="AE3" s="8"/>
      <c r="AF3" s="8"/>
      <c r="AG3" s="1"/>
      <c r="AH3" s="1"/>
      <c r="AI3" s="1"/>
      <c r="AJ3" s="1"/>
      <c r="AK3" s="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8" x14ac:dyDescent="0.25">
      <c r="A4" s="9" t="s">
        <v>37</v>
      </c>
      <c r="B4" s="1"/>
      <c r="C4" s="1"/>
      <c r="D4" s="1"/>
      <c r="E4" s="742"/>
      <c r="F4" s="743"/>
      <c r="G4" s="743"/>
      <c r="H4" s="743"/>
      <c r="I4" s="743"/>
      <c r="J4" s="743"/>
      <c r="K4" s="744"/>
      <c r="L4" s="10"/>
      <c r="M4" s="745"/>
      <c r="N4" s="746"/>
      <c r="O4" s="746"/>
      <c r="P4" s="747"/>
      <c r="Q4" s="10"/>
      <c r="R4" s="748"/>
      <c r="S4" s="748"/>
      <c r="T4" s="748"/>
      <c r="U4" s="748"/>
      <c r="V4" s="748"/>
      <c r="W4" s="748"/>
      <c r="X4" s="748"/>
      <c r="Y4" s="748"/>
      <c r="Z4" s="748"/>
      <c r="AA4" s="748"/>
      <c r="AB4" s="748"/>
      <c r="AC4" s="748"/>
      <c r="AD4" s="8"/>
      <c r="AE4" s="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8" x14ac:dyDescent="0.25">
      <c r="A5" s="4"/>
      <c r="B5" s="1"/>
      <c r="C5" s="1"/>
      <c r="D5" s="1"/>
      <c r="E5" s="650" t="s">
        <v>38</v>
      </c>
      <c r="F5" s="650"/>
      <c r="G5" s="650"/>
      <c r="H5" s="650"/>
      <c r="I5" s="650"/>
      <c r="J5" s="650"/>
      <c r="K5" s="650"/>
      <c r="L5" s="11"/>
      <c r="M5" s="651" t="s">
        <v>39</v>
      </c>
      <c r="N5" s="651"/>
      <c r="O5" s="651"/>
      <c r="P5" s="651"/>
      <c r="Q5" s="11"/>
      <c r="R5" s="730" t="s">
        <v>40</v>
      </c>
      <c r="S5" s="730"/>
      <c r="T5" s="730"/>
      <c r="U5" s="730"/>
      <c r="V5" s="730"/>
      <c r="W5" s="730"/>
      <c r="X5" s="730"/>
      <c r="Y5" s="730"/>
      <c r="Z5" s="730"/>
      <c r="AA5" s="730"/>
      <c r="AB5" s="730"/>
      <c r="AC5" s="730"/>
      <c r="AD5" s="8"/>
      <c r="AE5" s="8"/>
      <c r="AF5" s="8"/>
      <c r="AG5" s="1"/>
      <c r="AH5" s="11"/>
      <c r="AI5" s="11"/>
      <c r="AJ5" s="11"/>
      <c r="AK5" s="12"/>
      <c r="AL5" s="11"/>
      <c r="AM5" s="11"/>
      <c r="AN5" s="11"/>
      <c r="AO5" s="1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8" x14ac:dyDescent="0.25">
      <c r="A6" s="13" t="s">
        <v>41</v>
      </c>
      <c r="B6" s="1"/>
      <c r="C6" s="1"/>
      <c r="D6" s="1"/>
      <c r="E6" s="657"/>
      <c r="F6" s="658"/>
      <c r="G6" s="658"/>
      <c r="H6" s="658"/>
      <c r="I6" s="658"/>
      <c r="J6" s="658"/>
      <c r="K6" s="659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8"/>
      <c r="Z6" s="8"/>
      <c r="AA6" s="8"/>
      <c r="AB6" s="8"/>
      <c r="AC6" s="8"/>
      <c r="AD6" s="8"/>
      <c r="AE6" s="8"/>
      <c r="AF6" s="8"/>
      <c r="AG6" s="1"/>
      <c r="AH6" s="10"/>
      <c r="AI6" s="11"/>
      <c r="AJ6" s="11"/>
      <c r="AK6" s="12"/>
      <c r="AL6" s="11"/>
      <c r="AM6" s="11"/>
      <c r="AN6" s="11"/>
      <c r="AO6" s="1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8.75" customHeight="1" x14ac:dyDescent="0.25">
      <c r="A7" s="4"/>
      <c r="B7" s="1"/>
      <c r="C7" s="1"/>
      <c r="D7" s="1"/>
      <c r="E7" s="650" t="s">
        <v>42</v>
      </c>
      <c r="F7" s="650"/>
      <c r="G7" s="650"/>
      <c r="H7" s="650"/>
      <c r="I7" s="650"/>
      <c r="J7" s="650"/>
      <c r="K7" s="650"/>
      <c r="L7" s="11"/>
      <c r="M7" s="11"/>
      <c r="N7" s="11"/>
      <c r="O7" s="11"/>
      <c r="P7" s="11"/>
      <c r="Q7" s="11"/>
      <c r="R7" s="1"/>
      <c r="S7" s="11"/>
      <c r="T7" s="11"/>
      <c r="U7" s="11"/>
      <c r="V7" s="11"/>
      <c r="W7" s="11"/>
      <c r="X7" s="11"/>
      <c r="Y7" s="8"/>
      <c r="Z7" s="8"/>
      <c r="AA7" s="8"/>
      <c r="AB7" s="8"/>
      <c r="AC7" s="8"/>
      <c r="AD7" s="8"/>
      <c r="AE7" s="8"/>
      <c r="AF7" s="8"/>
      <c r="AG7" s="1"/>
      <c r="AH7" s="1"/>
      <c r="AI7" s="14"/>
      <c r="AJ7" s="14"/>
      <c r="AK7" s="14"/>
      <c r="AL7" s="14"/>
      <c r="AM7" s="14"/>
      <c r="AN7" s="14"/>
      <c r="AO7" s="14"/>
      <c r="AP7" s="14"/>
      <c r="AQ7" s="14"/>
      <c r="AR7" s="1"/>
      <c r="AS7" s="1"/>
      <c r="AT7" s="1"/>
      <c r="AU7" s="1"/>
      <c r="AV7" s="1"/>
      <c r="AW7" s="1"/>
      <c r="AX7" s="1"/>
      <c r="AY7" s="1"/>
    </row>
    <row r="8" spans="1:51" ht="18" x14ac:dyDescent="0.25">
      <c r="A8" s="4"/>
      <c r="B8" s="1"/>
      <c r="C8" s="1"/>
      <c r="D8" s="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8"/>
      <c r="Z8" s="8"/>
      <c r="AA8" s="8"/>
      <c r="AB8" s="8"/>
      <c r="AC8" s="8"/>
      <c r="AD8" s="8"/>
      <c r="AE8" s="8"/>
      <c r="AF8" s="8"/>
      <c r="AG8" s="1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"/>
      <c r="AS8" s="1"/>
      <c r="AT8" s="1"/>
      <c r="AU8" s="1"/>
      <c r="AV8" s="1"/>
      <c r="AW8" s="1"/>
      <c r="AX8" s="1"/>
      <c r="AY8" s="1"/>
    </row>
    <row r="9" spans="1:51" ht="18" x14ac:dyDescent="0.25">
      <c r="A9" s="9" t="s">
        <v>43</v>
      </c>
      <c r="B9" s="1"/>
      <c r="C9" s="1"/>
      <c r="D9" s="1"/>
      <c r="E9" s="657"/>
      <c r="F9" s="658"/>
      <c r="G9" s="658"/>
      <c r="H9" s="658"/>
      <c r="I9" s="658"/>
      <c r="J9" s="658"/>
      <c r="K9" s="659"/>
      <c r="L9" s="10"/>
      <c r="M9" s="660"/>
      <c r="N9" s="661"/>
      <c r="O9" s="661"/>
      <c r="P9" s="662"/>
      <c r="Q9" s="10"/>
      <c r="R9" s="666"/>
      <c r="S9" s="667"/>
      <c r="T9" s="667"/>
      <c r="U9" s="667"/>
      <c r="V9" s="667"/>
      <c r="W9" s="667"/>
      <c r="X9" s="667"/>
      <c r="Y9" s="667"/>
      <c r="Z9" s="667"/>
      <c r="AA9" s="667"/>
      <c r="AB9" s="667"/>
      <c r="AC9" s="668"/>
      <c r="AD9" s="8"/>
      <c r="AE9" s="8"/>
      <c r="AF9" s="8"/>
      <c r="AG9" s="1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"/>
      <c r="AS9" s="1"/>
      <c r="AT9" s="1"/>
      <c r="AU9" s="1"/>
      <c r="AV9" s="1"/>
      <c r="AW9" s="1"/>
      <c r="AX9" s="1"/>
      <c r="AY9" s="1"/>
    </row>
    <row r="10" spans="1:51" ht="18" x14ac:dyDescent="0.25">
      <c r="A10" s="4"/>
      <c r="B10" s="1"/>
      <c r="C10" s="1"/>
      <c r="D10" s="1"/>
      <c r="E10" s="650" t="s">
        <v>38</v>
      </c>
      <c r="F10" s="650"/>
      <c r="G10" s="650"/>
      <c r="H10" s="650"/>
      <c r="I10" s="650"/>
      <c r="J10" s="650"/>
      <c r="K10" s="650"/>
      <c r="L10" s="11"/>
      <c r="M10" s="651" t="s">
        <v>39</v>
      </c>
      <c r="N10" s="651"/>
      <c r="O10" s="651"/>
      <c r="P10" s="651"/>
      <c r="Q10" s="11"/>
      <c r="R10" s="730" t="s">
        <v>40</v>
      </c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8"/>
      <c r="AE10" s="8"/>
      <c r="AF10" s="8"/>
      <c r="AG10" s="1"/>
      <c r="AH10" s="14"/>
      <c r="AI10" s="14"/>
      <c r="AJ10" s="14"/>
      <c r="AK10" s="14"/>
      <c r="AL10" s="14"/>
      <c r="AM10" s="14"/>
      <c r="AN10" s="11"/>
      <c r="AO10" s="1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" customHeight="1" x14ac:dyDescent="0.2">
      <c r="A11" s="15"/>
      <c r="B11" s="1"/>
      <c r="C11" s="1"/>
      <c r="D11" s="1"/>
      <c r="E11" s="1"/>
      <c r="F11" s="1"/>
      <c r="G11" s="1"/>
      <c r="H11" s="1"/>
      <c r="I11" s="1"/>
      <c r="J11" s="11"/>
      <c r="K11" s="11"/>
      <c r="L11" s="11"/>
      <c r="M11" s="11"/>
      <c r="N11" s="11"/>
      <c r="O11" s="11"/>
      <c r="P11" s="11"/>
      <c r="Q11" s="11"/>
      <c r="R11" s="1"/>
      <c r="S11" s="11"/>
      <c r="T11" s="11"/>
      <c r="U11" s="11"/>
      <c r="V11" s="11"/>
      <c r="W11" s="11"/>
      <c r="X11" s="11"/>
      <c r="Y11" s="16"/>
      <c r="Z11" s="17"/>
      <c r="AA11" s="16"/>
      <c r="AB11" s="16"/>
      <c r="AC11" s="16"/>
      <c r="AD11" s="16"/>
      <c r="AE11" s="16"/>
      <c r="AF11" s="16"/>
      <c r="AG11" s="1"/>
      <c r="AH11" s="14"/>
      <c r="AI11" s="14"/>
      <c r="AJ11" s="14"/>
      <c r="AK11" s="14"/>
      <c r="AL11" s="14"/>
      <c r="AM11" s="14"/>
      <c r="AN11" s="11"/>
      <c r="AO11" s="1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21.75" customHeight="1" x14ac:dyDescent="0.2">
      <c r="A12" s="9" t="s">
        <v>44</v>
      </c>
      <c r="B12" s="18"/>
      <c r="C12" s="18"/>
      <c r="D12" s="18"/>
      <c r="E12" s="731" t="s">
        <v>144</v>
      </c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32"/>
      <c r="X12" s="732"/>
      <c r="Y12" s="732"/>
      <c r="Z12" s="733">
        <f>AF75</f>
        <v>0</v>
      </c>
      <c r="AA12" s="734"/>
      <c r="AB12" s="734"/>
      <c r="AC12" s="735"/>
      <c r="AD12" s="19"/>
      <c r="AE12" s="19"/>
      <c r="AF12" s="19"/>
      <c r="AG12" s="20"/>
      <c r="AH12" s="14"/>
      <c r="AI12" s="14"/>
      <c r="AJ12" s="14"/>
      <c r="AK12" s="14"/>
      <c r="AL12" s="14"/>
      <c r="AM12" s="14"/>
      <c r="AN12" s="21"/>
      <c r="AO12" s="21"/>
      <c r="AP12" s="20"/>
      <c r="AQ12" s="20"/>
      <c r="AR12" s="20"/>
      <c r="AS12" s="20"/>
      <c r="AT12" s="20"/>
      <c r="AU12" s="20"/>
      <c r="AV12" s="20"/>
      <c r="AW12" s="20"/>
      <c r="AX12" s="20"/>
      <c r="AY12" s="1"/>
    </row>
    <row r="13" spans="1:51" ht="18" customHeight="1" x14ac:dyDescent="0.2">
      <c r="A13" s="22"/>
      <c r="B13" s="23"/>
      <c r="C13" s="23"/>
      <c r="D13" s="23"/>
      <c r="E13" s="732"/>
      <c r="F13" s="732"/>
      <c r="G13" s="732"/>
      <c r="H13" s="732"/>
      <c r="I13" s="732"/>
      <c r="J13" s="732"/>
      <c r="K13" s="732"/>
      <c r="L13" s="732"/>
      <c r="M13" s="732"/>
      <c r="N13" s="732"/>
      <c r="O13" s="732"/>
      <c r="P13" s="732"/>
      <c r="Q13" s="732"/>
      <c r="R13" s="732"/>
      <c r="S13" s="732"/>
      <c r="T13" s="732"/>
      <c r="U13" s="732"/>
      <c r="V13" s="732"/>
      <c r="W13" s="732"/>
      <c r="X13" s="732"/>
      <c r="Y13" s="732"/>
      <c r="Z13" s="736" t="s">
        <v>45</v>
      </c>
      <c r="AA13" s="736"/>
      <c r="AB13" s="736"/>
      <c r="AC13" s="736"/>
      <c r="AD13" s="24"/>
      <c r="AE13" s="25"/>
      <c r="AF13" s="25"/>
      <c r="AG13" s="20"/>
      <c r="AH13" s="20"/>
      <c r="AI13" s="20"/>
      <c r="AJ13" s="20"/>
      <c r="AK13" s="26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1"/>
    </row>
    <row r="14" spans="1:51" ht="21" customHeight="1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7"/>
      <c r="AA14" s="27"/>
      <c r="AB14" s="27"/>
      <c r="AC14" s="27"/>
      <c r="AD14" s="24"/>
      <c r="AE14" s="25"/>
      <c r="AF14" s="25"/>
      <c r="AG14" s="20"/>
      <c r="AH14" s="20"/>
      <c r="AI14" s="20"/>
      <c r="AJ14" s="20"/>
      <c r="AK14" s="26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1"/>
    </row>
    <row r="15" spans="1:51" ht="21" customHeight="1" x14ac:dyDescent="0.2">
      <c r="A15" s="9" t="s">
        <v>46</v>
      </c>
      <c r="B15" s="23"/>
      <c r="C15" s="23"/>
      <c r="D15" s="23"/>
      <c r="E15" s="657"/>
      <c r="F15" s="658"/>
      <c r="G15" s="658"/>
      <c r="H15" s="658"/>
      <c r="I15" s="658"/>
      <c r="J15" s="658"/>
      <c r="K15" s="659"/>
      <c r="L15" s="23"/>
      <c r="M15" s="657"/>
      <c r="N15" s="658"/>
      <c r="O15" s="658"/>
      <c r="P15" s="658"/>
      <c r="Q15" s="658"/>
      <c r="R15" s="658"/>
      <c r="S15" s="659"/>
      <c r="T15" s="23"/>
      <c r="U15" s="660"/>
      <c r="V15" s="661"/>
      <c r="W15" s="661"/>
      <c r="X15" s="662"/>
      <c r="Y15" s="23"/>
      <c r="Z15" s="660"/>
      <c r="AA15" s="661"/>
      <c r="AB15" s="661"/>
      <c r="AC15" s="662"/>
      <c r="AD15" s="24"/>
      <c r="AE15" s="25"/>
      <c r="AF15" s="25"/>
      <c r="AG15" s="20"/>
      <c r="AH15" s="20"/>
      <c r="AI15" s="20"/>
      <c r="AJ15" s="20"/>
      <c r="AK15" s="26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1"/>
    </row>
    <row r="16" spans="1:51" ht="14.25" customHeight="1" x14ac:dyDescent="0.25">
      <c r="A16" s="22"/>
      <c r="B16" s="23"/>
      <c r="C16" s="23"/>
      <c r="D16" s="23"/>
      <c r="E16" s="28"/>
      <c r="F16" s="29" t="s">
        <v>47</v>
      </c>
      <c r="G16" s="30"/>
      <c r="H16" s="30"/>
      <c r="I16" s="30"/>
      <c r="J16" s="31"/>
      <c r="K16" s="31"/>
      <c r="L16" s="23"/>
      <c r="M16" s="696" t="s">
        <v>48</v>
      </c>
      <c r="N16" s="697"/>
      <c r="O16" s="697"/>
      <c r="P16" s="697"/>
      <c r="Q16" s="697"/>
      <c r="R16" s="697"/>
      <c r="S16" s="697"/>
      <c r="T16" s="32"/>
      <c r="U16" s="696" t="s">
        <v>49</v>
      </c>
      <c r="V16" s="696"/>
      <c r="W16" s="696"/>
      <c r="X16" s="696"/>
      <c r="Y16" s="24"/>
      <c r="Z16" s="696" t="s">
        <v>50</v>
      </c>
      <c r="AA16" s="696"/>
      <c r="AB16" s="696"/>
      <c r="AC16" s="696"/>
      <c r="AD16" s="24"/>
      <c r="AE16" s="25"/>
      <c r="AF16" s="25"/>
      <c r="AG16" s="20"/>
      <c r="AH16" s="20"/>
      <c r="AI16" s="20"/>
      <c r="AJ16" s="20"/>
      <c r="AK16" s="26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1"/>
    </row>
    <row r="17" spans="1:54" ht="15" x14ac:dyDescent="0.2">
      <c r="A17" s="9" t="s">
        <v>51</v>
      </c>
      <c r="B17" s="23"/>
      <c r="C17" s="23"/>
      <c r="D17" s="23"/>
      <c r="E17" s="698"/>
      <c r="F17" s="699"/>
      <c r="G17" s="23"/>
      <c r="H17" s="698"/>
      <c r="I17" s="700"/>
      <c r="J17" s="700"/>
      <c r="K17" s="699"/>
      <c r="L17" s="23"/>
      <c r="M17" s="23"/>
      <c r="N17" s="23"/>
      <c r="O17" s="23"/>
      <c r="P17" s="23"/>
      <c r="Q17" s="23"/>
      <c r="R17" s="23"/>
      <c r="S17" s="23"/>
      <c r="T17" s="33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5"/>
      <c r="AF17" s="25"/>
      <c r="AG17" s="20"/>
      <c r="AH17" s="20"/>
      <c r="AI17" s="20"/>
      <c r="AJ17" s="20"/>
      <c r="AK17" s="26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1"/>
    </row>
    <row r="18" spans="1:54" x14ac:dyDescent="0.2">
      <c r="A18" s="22"/>
      <c r="B18" s="23"/>
      <c r="C18" s="23"/>
      <c r="D18" s="23"/>
      <c r="E18" s="701" t="s">
        <v>52</v>
      </c>
      <c r="F18" s="701"/>
      <c r="G18" s="23"/>
      <c r="H18" s="701" t="s">
        <v>53</v>
      </c>
      <c r="I18" s="701"/>
      <c r="J18" s="701"/>
      <c r="K18" s="701"/>
      <c r="L18" s="23"/>
      <c r="M18" s="23"/>
      <c r="N18" s="23"/>
      <c r="O18" s="23"/>
      <c r="P18" s="23"/>
      <c r="Q18" s="23"/>
      <c r="R18" s="23"/>
      <c r="S18" s="23"/>
      <c r="T18" s="32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5"/>
      <c r="AF18" s="25"/>
      <c r="AG18" s="20"/>
      <c r="AH18" s="20"/>
      <c r="AI18" s="20"/>
      <c r="AJ18" s="20"/>
      <c r="AK18" s="26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1"/>
    </row>
    <row r="19" spans="1:54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 t="s">
        <v>54</v>
      </c>
      <c r="L19" s="23"/>
      <c r="M19" s="23"/>
      <c r="N19" s="23"/>
      <c r="O19" s="23"/>
      <c r="P19" s="23"/>
      <c r="Q19" s="23"/>
      <c r="R19" s="23"/>
      <c r="S19" s="23"/>
      <c r="T19" s="32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5"/>
      <c r="AF19" s="25"/>
      <c r="AG19" s="20"/>
      <c r="AH19" s="20"/>
      <c r="AI19" s="20"/>
      <c r="AJ19" s="20"/>
      <c r="AK19" s="26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1"/>
    </row>
    <row r="20" spans="1:54" ht="15" thickBot="1" x14ac:dyDescent="0.25">
      <c r="A20" s="702"/>
      <c r="B20" s="702"/>
      <c r="C20" s="702"/>
      <c r="D20" s="702"/>
      <c r="E20" s="702"/>
      <c r="F20" s="702"/>
      <c r="G20" s="702"/>
      <c r="H20" s="702"/>
      <c r="I20" s="702"/>
      <c r="J20" s="702"/>
      <c r="K20" s="702"/>
      <c r="L20" s="702"/>
      <c r="M20" s="702"/>
      <c r="N20" s="702"/>
      <c r="O20" s="702"/>
      <c r="P20" s="702"/>
      <c r="Q20" s="702"/>
      <c r="R20" s="702"/>
      <c r="S20" s="702"/>
      <c r="T20" s="702"/>
      <c r="U20" s="702"/>
      <c r="V20" s="702"/>
      <c r="W20" s="702"/>
      <c r="X20" s="702"/>
      <c r="Y20" s="702"/>
      <c r="Z20" s="702"/>
      <c r="AA20" s="702"/>
      <c r="AB20" s="702"/>
      <c r="AC20" s="702"/>
      <c r="AD20" s="702"/>
      <c r="AE20" s="702"/>
      <c r="AF20" s="702"/>
      <c r="AG20" s="702"/>
      <c r="AH20" s="702"/>
      <c r="AI20" s="702"/>
      <c r="AJ20" s="702"/>
      <c r="AK20" s="702"/>
      <c r="AL20" s="702"/>
      <c r="AM20" s="702"/>
      <c r="AN20" s="702"/>
      <c r="AO20" s="702"/>
      <c r="AP20" s="702"/>
      <c r="AQ20" s="702"/>
      <c r="AR20" s="702"/>
      <c r="AS20" s="702"/>
      <c r="AT20" s="702"/>
      <c r="AU20" s="702"/>
      <c r="AV20" s="702"/>
      <c r="AW20" s="702"/>
      <c r="AX20" s="702"/>
      <c r="AY20" s="1"/>
    </row>
    <row r="21" spans="1:54" ht="15" customHeight="1" x14ac:dyDescent="0.2">
      <c r="A21" s="683" t="s">
        <v>55</v>
      </c>
      <c r="B21" s="703" t="s">
        <v>4</v>
      </c>
      <c r="C21" s="704"/>
      <c r="D21" s="704"/>
      <c r="E21" s="704"/>
      <c r="F21" s="704"/>
      <c r="G21" s="704"/>
      <c r="H21" s="704"/>
      <c r="I21" s="704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683" t="s">
        <v>56</v>
      </c>
      <c r="U21" s="705" t="s">
        <v>2</v>
      </c>
      <c r="V21" s="704" t="s">
        <v>57</v>
      </c>
      <c r="W21" s="704"/>
      <c r="X21" s="704"/>
      <c r="Y21" s="704"/>
      <c r="Z21" s="704"/>
      <c r="AA21" s="705"/>
      <c r="AB21" s="714" t="s">
        <v>58</v>
      </c>
      <c r="AC21" s="704"/>
      <c r="AD21" s="704"/>
      <c r="AE21" s="704"/>
      <c r="AF21" s="705"/>
      <c r="AG21" s="716" t="s">
        <v>59</v>
      </c>
      <c r="AH21" s="717"/>
      <c r="AI21" s="717"/>
      <c r="AJ21" s="718"/>
      <c r="AK21" s="722" t="s">
        <v>60</v>
      </c>
      <c r="AL21" s="723"/>
      <c r="AM21" s="723"/>
      <c r="AN21" s="723"/>
      <c r="AO21" s="723"/>
      <c r="AP21" s="724"/>
      <c r="AQ21" s="716" t="s">
        <v>61</v>
      </c>
      <c r="AR21" s="717"/>
      <c r="AS21" s="717"/>
      <c r="AT21" s="718"/>
      <c r="AU21" s="716" t="s">
        <v>62</v>
      </c>
      <c r="AV21" s="717"/>
      <c r="AW21" s="717"/>
      <c r="AX21" s="718"/>
      <c r="AY21" s="692" t="s">
        <v>63</v>
      </c>
    </row>
    <row r="22" spans="1:54" ht="15.75" customHeight="1" thickBot="1" x14ac:dyDescent="0.25">
      <c r="A22" s="684"/>
      <c r="B22" s="706"/>
      <c r="C22" s="707"/>
      <c r="D22" s="707"/>
      <c r="E22" s="707"/>
      <c r="F22" s="707"/>
      <c r="G22" s="707"/>
      <c r="H22" s="707"/>
      <c r="I22" s="707"/>
      <c r="J22" s="707"/>
      <c r="K22" s="707"/>
      <c r="L22" s="707"/>
      <c r="M22" s="707"/>
      <c r="N22" s="707"/>
      <c r="O22" s="707"/>
      <c r="P22" s="707"/>
      <c r="Q22" s="707"/>
      <c r="R22" s="707"/>
      <c r="S22" s="708"/>
      <c r="T22" s="684"/>
      <c r="U22" s="708"/>
      <c r="V22" s="712"/>
      <c r="W22" s="712"/>
      <c r="X22" s="712"/>
      <c r="Y22" s="712"/>
      <c r="Z22" s="712"/>
      <c r="AA22" s="713"/>
      <c r="AB22" s="715"/>
      <c r="AC22" s="712"/>
      <c r="AD22" s="712"/>
      <c r="AE22" s="712"/>
      <c r="AF22" s="713"/>
      <c r="AG22" s="719"/>
      <c r="AH22" s="720"/>
      <c r="AI22" s="720"/>
      <c r="AJ22" s="721"/>
      <c r="AK22" s="725"/>
      <c r="AL22" s="726"/>
      <c r="AM22" s="726"/>
      <c r="AN22" s="726"/>
      <c r="AO22" s="726"/>
      <c r="AP22" s="727"/>
      <c r="AQ22" s="719"/>
      <c r="AR22" s="720"/>
      <c r="AS22" s="720"/>
      <c r="AT22" s="721"/>
      <c r="AU22" s="719"/>
      <c r="AV22" s="720"/>
      <c r="AW22" s="720"/>
      <c r="AX22" s="721"/>
      <c r="AY22" s="693"/>
    </row>
    <row r="23" spans="1:54" ht="15" customHeight="1" x14ac:dyDescent="0.2">
      <c r="A23" s="684"/>
      <c r="B23" s="706"/>
      <c r="C23" s="707"/>
      <c r="D23" s="707"/>
      <c r="E23" s="707"/>
      <c r="F23" s="707"/>
      <c r="G23" s="707"/>
      <c r="H23" s="707"/>
      <c r="I23" s="707"/>
      <c r="J23" s="707"/>
      <c r="K23" s="707"/>
      <c r="L23" s="707"/>
      <c r="M23" s="707"/>
      <c r="N23" s="707"/>
      <c r="O23" s="707"/>
      <c r="P23" s="707"/>
      <c r="Q23" s="707"/>
      <c r="R23" s="707"/>
      <c r="S23" s="708"/>
      <c r="T23" s="684"/>
      <c r="U23" s="708"/>
      <c r="V23" s="679" t="s">
        <v>64</v>
      </c>
      <c r="W23" s="682" t="s">
        <v>65</v>
      </c>
      <c r="X23" s="682" t="s">
        <v>66</v>
      </c>
      <c r="Y23" s="682" t="s">
        <v>67</v>
      </c>
      <c r="Z23" s="682" t="s">
        <v>68</v>
      </c>
      <c r="AA23" s="729" t="s">
        <v>69</v>
      </c>
      <c r="AB23" s="684" t="s">
        <v>70</v>
      </c>
      <c r="AC23" s="686" t="s">
        <v>66</v>
      </c>
      <c r="AD23" s="686" t="s">
        <v>71</v>
      </c>
      <c r="AE23" s="686" t="s">
        <v>72</v>
      </c>
      <c r="AF23" s="675" t="s">
        <v>73</v>
      </c>
      <c r="AG23" s="677" t="s">
        <v>66</v>
      </c>
      <c r="AH23" s="680" t="s">
        <v>71</v>
      </c>
      <c r="AI23" s="680" t="s">
        <v>74</v>
      </c>
      <c r="AJ23" s="688" t="s">
        <v>75</v>
      </c>
      <c r="AK23" s="691" t="s">
        <v>76</v>
      </c>
      <c r="AL23" s="694" t="s">
        <v>2</v>
      </c>
      <c r="AM23" s="687" t="s">
        <v>66</v>
      </c>
      <c r="AN23" s="687" t="s">
        <v>71</v>
      </c>
      <c r="AO23" s="687" t="s">
        <v>72</v>
      </c>
      <c r="AP23" s="685" t="s">
        <v>73</v>
      </c>
      <c r="AQ23" s="686" t="s">
        <v>66</v>
      </c>
      <c r="AR23" s="686" t="s">
        <v>71</v>
      </c>
      <c r="AS23" s="686" t="s">
        <v>72</v>
      </c>
      <c r="AT23" s="676" t="s">
        <v>73</v>
      </c>
      <c r="AU23" s="683" t="s">
        <v>66</v>
      </c>
      <c r="AV23" s="695" t="s">
        <v>71</v>
      </c>
      <c r="AW23" s="695" t="s">
        <v>72</v>
      </c>
      <c r="AX23" s="675" t="s">
        <v>73</v>
      </c>
      <c r="AY23" s="693"/>
    </row>
    <row r="24" spans="1:54" ht="15" customHeight="1" x14ac:dyDescent="0.2">
      <c r="A24" s="684"/>
      <c r="B24" s="706"/>
      <c r="C24" s="707"/>
      <c r="D24" s="707"/>
      <c r="E24" s="707"/>
      <c r="F24" s="707"/>
      <c r="G24" s="707"/>
      <c r="H24" s="707"/>
      <c r="I24" s="707"/>
      <c r="J24" s="707"/>
      <c r="K24" s="707"/>
      <c r="L24" s="707"/>
      <c r="M24" s="707"/>
      <c r="N24" s="707"/>
      <c r="O24" s="707"/>
      <c r="P24" s="707"/>
      <c r="Q24" s="707"/>
      <c r="R24" s="707"/>
      <c r="S24" s="708"/>
      <c r="T24" s="684"/>
      <c r="U24" s="708"/>
      <c r="V24" s="728"/>
      <c r="W24" s="686"/>
      <c r="X24" s="686"/>
      <c r="Y24" s="686"/>
      <c r="Z24" s="686"/>
      <c r="AA24" s="706"/>
      <c r="AB24" s="684"/>
      <c r="AC24" s="686"/>
      <c r="AD24" s="686"/>
      <c r="AE24" s="686"/>
      <c r="AF24" s="676"/>
      <c r="AG24" s="678"/>
      <c r="AH24" s="681"/>
      <c r="AI24" s="681"/>
      <c r="AJ24" s="689"/>
      <c r="AK24" s="691"/>
      <c r="AL24" s="694"/>
      <c r="AM24" s="687"/>
      <c r="AN24" s="687"/>
      <c r="AO24" s="687"/>
      <c r="AP24" s="685"/>
      <c r="AQ24" s="686"/>
      <c r="AR24" s="686"/>
      <c r="AS24" s="686"/>
      <c r="AT24" s="676"/>
      <c r="AU24" s="684"/>
      <c r="AV24" s="686"/>
      <c r="AW24" s="686"/>
      <c r="AX24" s="676"/>
      <c r="AY24" s="693"/>
    </row>
    <row r="25" spans="1:54" ht="15" customHeight="1" x14ac:dyDescent="0.2">
      <c r="A25" s="684"/>
      <c r="B25" s="706"/>
      <c r="C25" s="707"/>
      <c r="D25" s="707"/>
      <c r="E25" s="707"/>
      <c r="F25" s="707"/>
      <c r="G25" s="707"/>
      <c r="H25" s="707"/>
      <c r="I25" s="707"/>
      <c r="J25" s="707"/>
      <c r="K25" s="707"/>
      <c r="L25" s="707"/>
      <c r="M25" s="707"/>
      <c r="N25" s="707"/>
      <c r="O25" s="707"/>
      <c r="P25" s="707"/>
      <c r="Q25" s="707"/>
      <c r="R25" s="707"/>
      <c r="S25" s="708"/>
      <c r="T25" s="684"/>
      <c r="U25" s="708"/>
      <c r="V25" s="728"/>
      <c r="W25" s="686"/>
      <c r="X25" s="686"/>
      <c r="Y25" s="686"/>
      <c r="Z25" s="686"/>
      <c r="AA25" s="706"/>
      <c r="AB25" s="684"/>
      <c r="AC25" s="686"/>
      <c r="AD25" s="686"/>
      <c r="AE25" s="686"/>
      <c r="AF25" s="676"/>
      <c r="AG25" s="678"/>
      <c r="AH25" s="681"/>
      <c r="AI25" s="681"/>
      <c r="AJ25" s="689"/>
      <c r="AK25" s="691"/>
      <c r="AL25" s="694"/>
      <c r="AM25" s="687"/>
      <c r="AN25" s="687"/>
      <c r="AO25" s="687"/>
      <c r="AP25" s="685"/>
      <c r="AQ25" s="686"/>
      <c r="AR25" s="686"/>
      <c r="AS25" s="686"/>
      <c r="AT25" s="676"/>
      <c r="AU25" s="684"/>
      <c r="AV25" s="686"/>
      <c r="AW25" s="686"/>
      <c r="AX25" s="676"/>
      <c r="AY25" s="693"/>
    </row>
    <row r="26" spans="1:54" ht="10.5" customHeight="1" x14ac:dyDescent="0.2">
      <c r="A26" s="684"/>
      <c r="B26" s="706"/>
      <c r="C26" s="707"/>
      <c r="D26" s="707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7"/>
      <c r="R26" s="707"/>
      <c r="S26" s="708"/>
      <c r="T26" s="684"/>
      <c r="U26" s="708"/>
      <c r="V26" s="728"/>
      <c r="W26" s="686"/>
      <c r="X26" s="686"/>
      <c r="Y26" s="686"/>
      <c r="Z26" s="686"/>
      <c r="AA26" s="706"/>
      <c r="AB26" s="684"/>
      <c r="AC26" s="686"/>
      <c r="AD26" s="686"/>
      <c r="AE26" s="686"/>
      <c r="AF26" s="676"/>
      <c r="AG26" s="678"/>
      <c r="AH26" s="681"/>
      <c r="AI26" s="681"/>
      <c r="AJ26" s="689"/>
      <c r="AK26" s="691"/>
      <c r="AL26" s="694"/>
      <c r="AM26" s="687"/>
      <c r="AN26" s="687"/>
      <c r="AO26" s="687"/>
      <c r="AP26" s="685"/>
      <c r="AQ26" s="686"/>
      <c r="AR26" s="686"/>
      <c r="AS26" s="686"/>
      <c r="AT26" s="676"/>
      <c r="AU26" s="684"/>
      <c r="AV26" s="686"/>
      <c r="AW26" s="686"/>
      <c r="AX26" s="676"/>
      <c r="AY26" s="693"/>
      <c r="AZ26" s="34"/>
      <c r="BA26" s="35"/>
      <c r="BB26" s="35"/>
    </row>
    <row r="27" spans="1:54" x14ac:dyDescent="0.2">
      <c r="A27" s="684"/>
      <c r="B27" s="709"/>
      <c r="C27" s="710"/>
      <c r="D27" s="710"/>
      <c r="E27" s="710"/>
      <c r="F27" s="710"/>
      <c r="G27" s="710"/>
      <c r="H27" s="710"/>
      <c r="I27" s="710"/>
      <c r="J27" s="710"/>
      <c r="K27" s="710"/>
      <c r="L27" s="710"/>
      <c r="M27" s="710"/>
      <c r="N27" s="710"/>
      <c r="O27" s="710"/>
      <c r="P27" s="710"/>
      <c r="Q27" s="710"/>
      <c r="R27" s="710"/>
      <c r="S27" s="711"/>
      <c r="T27" s="684"/>
      <c r="U27" s="708"/>
      <c r="V27" s="728"/>
      <c r="W27" s="686"/>
      <c r="X27" s="686"/>
      <c r="Y27" s="686"/>
      <c r="Z27" s="686"/>
      <c r="AA27" s="706"/>
      <c r="AB27" s="684"/>
      <c r="AC27" s="686"/>
      <c r="AD27" s="686"/>
      <c r="AE27" s="686"/>
      <c r="AF27" s="676"/>
      <c r="AG27" s="679"/>
      <c r="AH27" s="682"/>
      <c r="AI27" s="682"/>
      <c r="AJ27" s="690"/>
      <c r="AK27" s="691"/>
      <c r="AL27" s="694"/>
      <c r="AM27" s="687"/>
      <c r="AN27" s="687"/>
      <c r="AO27" s="687"/>
      <c r="AP27" s="685"/>
      <c r="AQ27" s="686"/>
      <c r="AR27" s="686"/>
      <c r="AS27" s="686"/>
      <c r="AT27" s="676"/>
      <c r="AU27" s="684"/>
      <c r="AV27" s="686"/>
      <c r="AW27" s="686"/>
      <c r="AX27" s="676"/>
      <c r="AY27" s="693"/>
      <c r="AZ27" s="34"/>
      <c r="BA27" s="674"/>
      <c r="BB27" s="674"/>
    </row>
    <row r="28" spans="1:54" s="44" customFormat="1" ht="11.25" x14ac:dyDescent="0.2">
      <c r="A28" s="36"/>
      <c r="B28" s="672"/>
      <c r="C28" s="672"/>
      <c r="D28" s="672"/>
      <c r="E28" s="672"/>
      <c r="F28" s="672"/>
      <c r="G28" s="672"/>
      <c r="H28" s="672"/>
      <c r="I28" s="672"/>
      <c r="J28" s="672"/>
      <c r="K28" s="672"/>
      <c r="L28" s="672"/>
      <c r="M28" s="672"/>
      <c r="N28" s="672"/>
      <c r="O28" s="672"/>
      <c r="P28" s="672"/>
      <c r="Q28" s="672"/>
      <c r="R28" s="672"/>
      <c r="S28" s="672"/>
      <c r="T28" s="37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  <c r="AG28" s="38"/>
      <c r="AH28" s="38"/>
      <c r="AI28" s="38"/>
      <c r="AJ28" s="38"/>
      <c r="AK28" s="40"/>
      <c r="AL28" s="41"/>
      <c r="AM28" s="40"/>
      <c r="AN28" s="40"/>
      <c r="AO28" s="40"/>
      <c r="AP28" s="40"/>
      <c r="AQ28" s="38"/>
      <c r="AR28" s="38"/>
      <c r="AS28" s="38"/>
      <c r="AT28" s="38"/>
      <c r="AU28" s="38"/>
      <c r="AV28" s="38"/>
      <c r="AW28" s="38"/>
      <c r="AX28" s="38"/>
      <c r="AY28" s="42" t="s">
        <v>77</v>
      </c>
      <c r="AZ28" s="43"/>
      <c r="BA28" s="674"/>
      <c r="BB28" s="674"/>
    </row>
    <row r="29" spans="1:54" s="44" customFormat="1" ht="11.25" x14ac:dyDescent="0.2">
      <c r="A29" s="36"/>
      <c r="B29" s="663"/>
      <c r="C29" s="663"/>
      <c r="D29" s="663"/>
      <c r="E29" s="663"/>
      <c r="F29" s="663"/>
      <c r="G29" s="663"/>
      <c r="H29" s="663"/>
      <c r="I29" s="663"/>
      <c r="J29" s="663"/>
      <c r="K29" s="663"/>
      <c r="L29" s="663"/>
      <c r="M29" s="663"/>
      <c r="N29" s="663"/>
      <c r="O29" s="663"/>
      <c r="P29" s="663"/>
      <c r="Q29" s="663"/>
      <c r="R29" s="663"/>
      <c r="S29" s="663"/>
      <c r="T29" s="45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40"/>
      <c r="AK29" s="40"/>
      <c r="AL29" s="40"/>
      <c r="AM29" s="40"/>
      <c r="AN29" s="40"/>
      <c r="AO29" s="40"/>
      <c r="AP29" s="40"/>
      <c r="AQ29" s="38"/>
      <c r="AR29" s="38"/>
      <c r="AS29" s="38"/>
      <c r="AT29" s="38"/>
      <c r="AU29" s="38"/>
      <c r="AV29" s="38"/>
      <c r="AW29" s="38"/>
      <c r="AX29" s="38"/>
      <c r="AY29" s="42" t="s">
        <v>77</v>
      </c>
      <c r="AZ29" s="43"/>
      <c r="BA29" s="46"/>
      <c r="BB29" s="46"/>
    </row>
    <row r="30" spans="1:54" s="44" customFormat="1" ht="11.25" x14ac:dyDescent="0.2">
      <c r="A30" s="36"/>
      <c r="B30" s="663"/>
      <c r="C30" s="663"/>
      <c r="D30" s="663"/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3"/>
      <c r="Q30" s="663"/>
      <c r="R30" s="663"/>
      <c r="S30" s="663"/>
      <c r="T30" s="45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40"/>
      <c r="AK30" s="40"/>
      <c r="AL30" s="40"/>
      <c r="AM30" s="40"/>
      <c r="AN30" s="40"/>
      <c r="AO30" s="40"/>
      <c r="AP30" s="40"/>
      <c r="AQ30" s="38"/>
      <c r="AR30" s="38"/>
      <c r="AS30" s="38"/>
      <c r="AT30" s="38"/>
      <c r="AU30" s="38"/>
      <c r="AV30" s="38"/>
      <c r="AW30" s="38"/>
      <c r="AX30" s="38"/>
      <c r="AY30" s="42" t="s">
        <v>77</v>
      </c>
      <c r="AZ30" s="43"/>
      <c r="BA30" s="46"/>
      <c r="BB30" s="46"/>
    </row>
    <row r="31" spans="1:54" s="44" customFormat="1" ht="11.25" x14ac:dyDescent="0.2">
      <c r="A31" s="36"/>
      <c r="B31" s="672"/>
      <c r="C31" s="672"/>
      <c r="D31" s="672"/>
      <c r="E31" s="672"/>
      <c r="F31" s="672"/>
      <c r="G31" s="672"/>
      <c r="H31" s="672"/>
      <c r="I31" s="672"/>
      <c r="J31" s="672"/>
      <c r="K31" s="672"/>
      <c r="L31" s="672"/>
      <c r="M31" s="672"/>
      <c r="N31" s="672"/>
      <c r="O31" s="672"/>
      <c r="P31" s="672"/>
      <c r="Q31" s="672"/>
      <c r="R31" s="672"/>
      <c r="S31" s="672"/>
      <c r="T31" s="37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9"/>
      <c r="AG31" s="38"/>
      <c r="AH31" s="38"/>
      <c r="AI31" s="38"/>
      <c r="AJ31" s="40"/>
      <c r="AK31" s="40"/>
      <c r="AL31" s="41"/>
      <c r="AM31" s="40"/>
      <c r="AN31" s="40"/>
      <c r="AO31" s="40"/>
      <c r="AP31" s="40"/>
      <c r="AQ31" s="38"/>
      <c r="AR31" s="38"/>
      <c r="AS31" s="38"/>
      <c r="AT31" s="38"/>
      <c r="AU31" s="38"/>
      <c r="AV31" s="38"/>
      <c r="AW31" s="38"/>
      <c r="AX31" s="38"/>
      <c r="AY31" s="42" t="s">
        <v>77</v>
      </c>
      <c r="AZ31" s="43"/>
      <c r="BA31" s="46"/>
      <c r="BB31" s="46"/>
    </row>
    <row r="32" spans="1:54" s="44" customFormat="1" ht="11.25" x14ac:dyDescent="0.2">
      <c r="A32" s="36"/>
      <c r="B32" s="663"/>
      <c r="C32" s="663"/>
      <c r="D32" s="663"/>
      <c r="E32" s="663"/>
      <c r="F32" s="663"/>
      <c r="G32" s="663"/>
      <c r="H32" s="663"/>
      <c r="I32" s="663"/>
      <c r="J32" s="663"/>
      <c r="K32" s="663"/>
      <c r="L32" s="663"/>
      <c r="M32" s="663"/>
      <c r="N32" s="663"/>
      <c r="O32" s="663"/>
      <c r="P32" s="663"/>
      <c r="Q32" s="663"/>
      <c r="R32" s="663"/>
      <c r="S32" s="663"/>
      <c r="T32" s="47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40"/>
      <c r="AK32" s="40"/>
      <c r="AL32" s="40"/>
      <c r="AM32" s="40"/>
      <c r="AN32" s="40"/>
      <c r="AO32" s="40"/>
      <c r="AP32" s="40"/>
      <c r="AQ32" s="38"/>
      <c r="AR32" s="38"/>
      <c r="AS32" s="38"/>
      <c r="AT32" s="38"/>
      <c r="AU32" s="38"/>
      <c r="AV32" s="38"/>
      <c r="AW32" s="38"/>
      <c r="AX32" s="40"/>
      <c r="AY32" s="42" t="s">
        <v>77</v>
      </c>
      <c r="AZ32" s="43"/>
      <c r="BA32" s="46"/>
      <c r="BB32" s="46"/>
    </row>
    <row r="33" spans="1:54" s="44" customFormat="1" ht="11.25" x14ac:dyDescent="0.2">
      <c r="A33" s="36"/>
      <c r="B33" s="663"/>
      <c r="C33" s="663"/>
      <c r="D33" s="663"/>
      <c r="E33" s="663"/>
      <c r="F33" s="663"/>
      <c r="G33" s="663"/>
      <c r="H33" s="663"/>
      <c r="I33" s="663"/>
      <c r="J33" s="663"/>
      <c r="K33" s="663"/>
      <c r="L33" s="663"/>
      <c r="M33" s="663"/>
      <c r="N33" s="663"/>
      <c r="O33" s="663"/>
      <c r="P33" s="663"/>
      <c r="Q33" s="663"/>
      <c r="R33" s="663"/>
      <c r="S33" s="663"/>
      <c r="T33" s="47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40"/>
      <c r="AK33" s="40"/>
      <c r="AL33" s="40"/>
      <c r="AM33" s="40"/>
      <c r="AN33" s="40"/>
      <c r="AO33" s="40"/>
      <c r="AP33" s="40"/>
      <c r="AQ33" s="38"/>
      <c r="AR33" s="38"/>
      <c r="AS33" s="38"/>
      <c r="AT33" s="38"/>
      <c r="AU33" s="38"/>
      <c r="AV33" s="38"/>
      <c r="AW33" s="38"/>
      <c r="AX33" s="40"/>
      <c r="AY33" s="42" t="s">
        <v>77</v>
      </c>
      <c r="AZ33" s="43"/>
      <c r="BA33" s="46"/>
      <c r="BB33" s="46"/>
    </row>
    <row r="34" spans="1:54" s="44" customFormat="1" ht="11.25" x14ac:dyDescent="0.2">
      <c r="A34" s="36"/>
      <c r="B34" s="663"/>
      <c r="C34" s="663"/>
      <c r="D34" s="663"/>
      <c r="E34" s="663"/>
      <c r="F34" s="663"/>
      <c r="G34" s="663"/>
      <c r="H34" s="663"/>
      <c r="I34" s="663"/>
      <c r="J34" s="663"/>
      <c r="K34" s="663"/>
      <c r="L34" s="663"/>
      <c r="M34" s="663"/>
      <c r="N34" s="663"/>
      <c r="O34" s="663"/>
      <c r="P34" s="663"/>
      <c r="Q34" s="663"/>
      <c r="R34" s="663"/>
      <c r="S34" s="663"/>
      <c r="T34" s="47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40"/>
      <c r="AK34" s="40"/>
      <c r="AL34" s="40"/>
      <c r="AM34" s="40"/>
      <c r="AN34" s="40"/>
      <c r="AO34" s="40"/>
      <c r="AP34" s="40"/>
      <c r="AQ34" s="38"/>
      <c r="AR34" s="38"/>
      <c r="AS34" s="38"/>
      <c r="AT34" s="38"/>
      <c r="AU34" s="38"/>
      <c r="AV34" s="38"/>
      <c r="AW34" s="38"/>
      <c r="AX34" s="38"/>
      <c r="AY34" s="42" t="s">
        <v>77</v>
      </c>
      <c r="AZ34" s="43"/>
      <c r="BA34" s="46"/>
      <c r="BB34" s="46"/>
    </row>
    <row r="35" spans="1:54" s="44" customFormat="1" ht="11.25" x14ac:dyDescent="0.2">
      <c r="A35" s="36"/>
      <c r="B35" s="663"/>
      <c r="C35" s="663"/>
      <c r="D35" s="663"/>
      <c r="E35" s="663"/>
      <c r="F35" s="663"/>
      <c r="G35" s="663"/>
      <c r="H35" s="663"/>
      <c r="I35" s="663"/>
      <c r="J35" s="663"/>
      <c r="K35" s="663"/>
      <c r="L35" s="663"/>
      <c r="M35" s="663"/>
      <c r="N35" s="663"/>
      <c r="O35" s="663"/>
      <c r="P35" s="663"/>
      <c r="Q35" s="663"/>
      <c r="R35" s="663"/>
      <c r="S35" s="663"/>
      <c r="T35" s="47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40"/>
      <c r="AK35" s="40"/>
      <c r="AL35" s="40"/>
      <c r="AM35" s="40"/>
      <c r="AN35" s="40"/>
      <c r="AO35" s="40"/>
      <c r="AP35" s="40"/>
      <c r="AQ35" s="38"/>
      <c r="AR35" s="38"/>
      <c r="AS35" s="38"/>
      <c r="AT35" s="38"/>
      <c r="AU35" s="38"/>
      <c r="AV35" s="38"/>
      <c r="AW35" s="38"/>
      <c r="AX35" s="38"/>
      <c r="AY35" s="42" t="s">
        <v>77</v>
      </c>
      <c r="AZ35" s="43"/>
      <c r="BA35" s="46"/>
      <c r="BB35" s="46"/>
    </row>
    <row r="36" spans="1:54" s="44" customFormat="1" ht="11.25" x14ac:dyDescent="0.2">
      <c r="A36" s="36"/>
      <c r="B36" s="663"/>
      <c r="C36" s="663"/>
      <c r="D36" s="663"/>
      <c r="E36" s="663"/>
      <c r="F36" s="663"/>
      <c r="G36" s="663"/>
      <c r="H36" s="663"/>
      <c r="I36" s="663"/>
      <c r="J36" s="663"/>
      <c r="K36" s="663"/>
      <c r="L36" s="663"/>
      <c r="M36" s="663"/>
      <c r="N36" s="663"/>
      <c r="O36" s="663"/>
      <c r="P36" s="663"/>
      <c r="Q36" s="663"/>
      <c r="R36" s="663"/>
      <c r="S36" s="663"/>
      <c r="T36" s="47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40"/>
      <c r="AK36" s="40"/>
      <c r="AL36" s="40"/>
      <c r="AM36" s="40"/>
      <c r="AN36" s="40"/>
      <c r="AO36" s="40"/>
      <c r="AP36" s="40"/>
      <c r="AQ36" s="38"/>
      <c r="AR36" s="38"/>
      <c r="AS36" s="38"/>
      <c r="AT36" s="38"/>
      <c r="AU36" s="38"/>
      <c r="AV36" s="38"/>
      <c r="AW36" s="38"/>
      <c r="AX36" s="38"/>
      <c r="AY36" s="42" t="s">
        <v>77</v>
      </c>
      <c r="AZ36" s="43"/>
      <c r="BA36" s="46"/>
      <c r="BB36" s="46"/>
    </row>
    <row r="37" spans="1:54" s="44" customFormat="1" ht="11.25" x14ac:dyDescent="0.2">
      <c r="A37" s="36"/>
      <c r="B37" s="663"/>
      <c r="C37" s="663"/>
      <c r="D37" s="663"/>
      <c r="E37" s="663"/>
      <c r="F37" s="663"/>
      <c r="G37" s="663"/>
      <c r="H37" s="663"/>
      <c r="I37" s="663"/>
      <c r="J37" s="663"/>
      <c r="K37" s="663"/>
      <c r="L37" s="663"/>
      <c r="M37" s="663"/>
      <c r="N37" s="663"/>
      <c r="O37" s="663"/>
      <c r="P37" s="663"/>
      <c r="Q37" s="663"/>
      <c r="R37" s="663"/>
      <c r="S37" s="663"/>
      <c r="T37" s="47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40"/>
      <c r="AK37" s="40"/>
      <c r="AL37" s="40"/>
      <c r="AM37" s="40"/>
      <c r="AN37" s="40"/>
      <c r="AO37" s="40"/>
      <c r="AP37" s="40"/>
      <c r="AQ37" s="38"/>
      <c r="AR37" s="38"/>
      <c r="AS37" s="38"/>
      <c r="AT37" s="38"/>
      <c r="AU37" s="38"/>
      <c r="AV37" s="38"/>
      <c r="AW37" s="38"/>
      <c r="AX37" s="38"/>
      <c r="AY37" s="42" t="s">
        <v>77</v>
      </c>
      <c r="AZ37" s="43"/>
      <c r="BA37" s="46"/>
      <c r="BB37" s="46"/>
    </row>
    <row r="38" spans="1:54" s="44" customFormat="1" ht="11.25" x14ac:dyDescent="0.2">
      <c r="A38" s="36"/>
      <c r="B38" s="673"/>
      <c r="C38" s="673"/>
      <c r="D38" s="673"/>
      <c r="E38" s="673"/>
      <c r="F38" s="673"/>
      <c r="G38" s="673"/>
      <c r="H38" s="673"/>
      <c r="I38" s="673"/>
      <c r="J38" s="673"/>
      <c r="K38" s="673"/>
      <c r="L38" s="673"/>
      <c r="M38" s="673"/>
      <c r="N38" s="673"/>
      <c r="O38" s="673"/>
      <c r="P38" s="673"/>
      <c r="Q38" s="673"/>
      <c r="R38" s="673"/>
      <c r="S38" s="673"/>
      <c r="T38" s="37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  <c r="AG38" s="38"/>
      <c r="AH38" s="38"/>
      <c r="AI38" s="38"/>
      <c r="AJ38" s="40"/>
      <c r="AK38" s="40"/>
      <c r="AL38" s="40"/>
      <c r="AM38" s="40"/>
      <c r="AN38" s="40"/>
      <c r="AO38" s="40"/>
      <c r="AP38" s="40"/>
      <c r="AQ38" s="38"/>
      <c r="AR38" s="38"/>
      <c r="AS38" s="38"/>
      <c r="AT38" s="38"/>
      <c r="AU38" s="38"/>
      <c r="AV38" s="38"/>
      <c r="AW38" s="38"/>
      <c r="AX38" s="38"/>
      <c r="AY38" s="42" t="s">
        <v>77</v>
      </c>
      <c r="AZ38" s="43"/>
      <c r="BA38" s="46"/>
      <c r="BB38" s="46"/>
    </row>
    <row r="39" spans="1:54" s="44" customFormat="1" ht="11.25" x14ac:dyDescent="0.2">
      <c r="A39" s="36"/>
      <c r="B39" s="663"/>
      <c r="C39" s="663"/>
      <c r="D39" s="663"/>
      <c r="E39" s="663"/>
      <c r="F39" s="663"/>
      <c r="G39" s="663"/>
      <c r="H39" s="663"/>
      <c r="I39" s="663"/>
      <c r="J39" s="663"/>
      <c r="K39" s="663"/>
      <c r="L39" s="663"/>
      <c r="M39" s="663"/>
      <c r="N39" s="663"/>
      <c r="O39" s="663"/>
      <c r="P39" s="663"/>
      <c r="Q39" s="663"/>
      <c r="R39" s="663"/>
      <c r="S39" s="663"/>
      <c r="T39" s="47"/>
      <c r="U39" s="40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40"/>
      <c r="AK39" s="40"/>
      <c r="AL39" s="40"/>
      <c r="AM39" s="40"/>
      <c r="AN39" s="40"/>
      <c r="AO39" s="40"/>
      <c r="AP39" s="40"/>
      <c r="AQ39" s="38"/>
      <c r="AR39" s="38"/>
      <c r="AS39" s="38"/>
      <c r="AT39" s="38"/>
      <c r="AU39" s="38"/>
      <c r="AV39" s="38"/>
      <c r="AW39" s="38"/>
      <c r="AX39" s="38"/>
      <c r="AY39" s="42" t="s">
        <v>78</v>
      </c>
      <c r="AZ39" s="43"/>
      <c r="BA39" s="46"/>
      <c r="BB39" s="46"/>
    </row>
    <row r="40" spans="1:54" s="44" customFormat="1" ht="11.25" x14ac:dyDescent="0.2">
      <c r="A40" s="36"/>
      <c r="B40" s="663"/>
      <c r="C40" s="663"/>
      <c r="D40" s="663"/>
      <c r="E40" s="663"/>
      <c r="F40" s="663"/>
      <c r="G40" s="663"/>
      <c r="H40" s="663"/>
      <c r="I40" s="663"/>
      <c r="J40" s="663"/>
      <c r="K40" s="663"/>
      <c r="L40" s="663"/>
      <c r="M40" s="663"/>
      <c r="N40" s="663"/>
      <c r="O40" s="663"/>
      <c r="P40" s="663"/>
      <c r="Q40" s="663"/>
      <c r="R40" s="663"/>
      <c r="S40" s="663"/>
      <c r="T40" s="47"/>
      <c r="U40" s="40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40"/>
      <c r="AK40" s="40"/>
      <c r="AL40" s="40"/>
      <c r="AM40" s="40"/>
      <c r="AN40" s="40"/>
      <c r="AO40" s="40"/>
      <c r="AP40" s="40"/>
      <c r="AQ40" s="38"/>
      <c r="AR40" s="38"/>
      <c r="AS40" s="38"/>
      <c r="AT40" s="38"/>
      <c r="AU40" s="38"/>
      <c r="AV40" s="38"/>
      <c r="AW40" s="38"/>
      <c r="AX40" s="38"/>
      <c r="AY40" s="42" t="s">
        <v>78</v>
      </c>
      <c r="AZ40" s="43"/>
      <c r="BA40" s="46"/>
      <c r="BB40" s="46"/>
    </row>
    <row r="41" spans="1:54" s="44" customFormat="1" ht="11.25" x14ac:dyDescent="0.2">
      <c r="A41" s="36"/>
      <c r="B41" s="663"/>
      <c r="C41" s="663"/>
      <c r="D41" s="663"/>
      <c r="E41" s="663"/>
      <c r="F41" s="663"/>
      <c r="G41" s="663"/>
      <c r="H41" s="663"/>
      <c r="I41" s="663"/>
      <c r="J41" s="663"/>
      <c r="K41" s="663"/>
      <c r="L41" s="663"/>
      <c r="M41" s="663"/>
      <c r="N41" s="663"/>
      <c r="O41" s="663"/>
      <c r="P41" s="663"/>
      <c r="Q41" s="663"/>
      <c r="R41" s="663"/>
      <c r="S41" s="663"/>
      <c r="T41" s="47"/>
      <c r="U41" s="40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40"/>
      <c r="AK41" s="40"/>
      <c r="AL41" s="40"/>
      <c r="AM41" s="40"/>
      <c r="AN41" s="40"/>
      <c r="AO41" s="40"/>
      <c r="AP41" s="40"/>
      <c r="AQ41" s="38"/>
      <c r="AR41" s="38"/>
      <c r="AS41" s="38"/>
      <c r="AT41" s="38"/>
      <c r="AU41" s="38"/>
      <c r="AV41" s="38"/>
      <c r="AW41" s="38"/>
      <c r="AX41" s="38"/>
      <c r="AY41" s="42" t="s">
        <v>78</v>
      </c>
      <c r="AZ41" s="43"/>
      <c r="BA41" s="46"/>
      <c r="BB41" s="46"/>
    </row>
    <row r="42" spans="1:54" s="44" customFormat="1" ht="11.25" x14ac:dyDescent="0.2">
      <c r="A42" s="36"/>
      <c r="B42" s="663"/>
      <c r="C42" s="663"/>
      <c r="D42" s="663"/>
      <c r="E42" s="663"/>
      <c r="F42" s="663"/>
      <c r="G42" s="663"/>
      <c r="H42" s="663"/>
      <c r="I42" s="663"/>
      <c r="J42" s="663"/>
      <c r="K42" s="663"/>
      <c r="L42" s="663"/>
      <c r="M42" s="663"/>
      <c r="N42" s="663"/>
      <c r="O42" s="663"/>
      <c r="P42" s="663"/>
      <c r="Q42" s="663"/>
      <c r="R42" s="663"/>
      <c r="S42" s="663"/>
      <c r="T42" s="47"/>
      <c r="U42" s="40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40"/>
      <c r="AK42" s="40"/>
      <c r="AL42" s="40"/>
      <c r="AM42" s="40"/>
      <c r="AN42" s="40"/>
      <c r="AO42" s="40"/>
      <c r="AP42" s="40"/>
      <c r="AQ42" s="38"/>
      <c r="AR42" s="38"/>
      <c r="AS42" s="38"/>
      <c r="AT42" s="38"/>
      <c r="AU42" s="38"/>
      <c r="AV42" s="38"/>
      <c r="AW42" s="38"/>
      <c r="AX42" s="38"/>
      <c r="AY42" s="42" t="s">
        <v>78</v>
      </c>
      <c r="AZ42" s="43"/>
      <c r="BA42" s="46"/>
      <c r="BB42" s="46"/>
    </row>
    <row r="43" spans="1:54" s="44" customFormat="1" ht="11.25" x14ac:dyDescent="0.2">
      <c r="A43" s="36"/>
      <c r="B43" s="663"/>
      <c r="C43" s="663"/>
      <c r="D43" s="663"/>
      <c r="E43" s="663"/>
      <c r="F43" s="663"/>
      <c r="G43" s="663"/>
      <c r="H43" s="663"/>
      <c r="I43" s="663"/>
      <c r="J43" s="663"/>
      <c r="K43" s="663"/>
      <c r="L43" s="663"/>
      <c r="M43" s="663"/>
      <c r="N43" s="663"/>
      <c r="O43" s="663"/>
      <c r="P43" s="663"/>
      <c r="Q43" s="663"/>
      <c r="R43" s="663"/>
      <c r="S43" s="663"/>
      <c r="T43" s="47"/>
      <c r="U43" s="40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40"/>
      <c r="AK43" s="40"/>
      <c r="AL43" s="40"/>
      <c r="AM43" s="40"/>
      <c r="AN43" s="40"/>
      <c r="AO43" s="40"/>
      <c r="AP43" s="40"/>
      <c r="AQ43" s="38"/>
      <c r="AR43" s="38"/>
      <c r="AS43" s="38"/>
      <c r="AT43" s="38"/>
      <c r="AU43" s="38"/>
      <c r="AV43" s="38"/>
      <c r="AW43" s="38"/>
      <c r="AX43" s="38"/>
      <c r="AY43" s="42" t="s">
        <v>78</v>
      </c>
      <c r="AZ43" s="43"/>
      <c r="BA43" s="46"/>
      <c r="BB43" s="46"/>
    </row>
    <row r="44" spans="1:54" s="44" customFormat="1" ht="11.25" x14ac:dyDescent="0.2">
      <c r="A44" s="36"/>
      <c r="B44" s="663"/>
      <c r="C44" s="663"/>
      <c r="D44" s="663"/>
      <c r="E44" s="663"/>
      <c r="F44" s="663"/>
      <c r="G44" s="663"/>
      <c r="H44" s="663"/>
      <c r="I44" s="663"/>
      <c r="J44" s="663"/>
      <c r="K44" s="663"/>
      <c r="L44" s="663"/>
      <c r="M44" s="663"/>
      <c r="N44" s="663"/>
      <c r="O44" s="663"/>
      <c r="P44" s="663"/>
      <c r="Q44" s="663"/>
      <c r="R44" s="663"/>
      <c r="S44" s="663"/>
      <c r="T44" s="47"/>
      <c r="U44" s="40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40"/>
      <c r="AK44" s="40"/>
      <c r="AL44" s="40"/>
      <c r="AM44" s="40"/>
      <c r="AN44" s="40"/>
      <c r="AO44" s="40"/>
      <c r="AP44" s="40"/>
      <c r="AQ44" s="38"/>
      <c r="AR44" s="38"/>
      <c r="AS44" s="38"/>
      <c r="AT44" s="38"/>
      <c r="AU44" s="38"/>
      <c r="AV44" s="38"/>
      <c r="AW44" s="38"/>
      <c r="AX44" s="38"/>
      <c r="AY44" s="42" t="s">
        <v>78</v>
      </c>
      <c r="AZ44" s="43"/>
      <c r="BA44" s="46"/>
      <c r="BB44" s="46"/>
    </row>
    <row r="45" spans="1:54" s="44" customFormat="1" ht="11.25" x14ac:dyDescent="0.2">
      <c r="A45" s="36"/>
      <c r="B45" s="671"/>
      <c r="C45" s="671"/>
      <c r="D45" s="671"/>
      <c r="E45" s="671"/>
      <c r="F45" s="671"/>
      <c r="G45" s="671"/>
      <c r="H45" s="671"/>
      <c r="I45" s="671"/>
      <c r="J45" s="671"/>
      <c r="K45" s="671"/>
      <c r="L45" s="671"/>
      <c r="M45" s="671"/>
      <c r="N45" s="671"/>
      <c r="O45" s="671"/>
      <c r="P45" s="671"/>
      <c r="Q45" s="671"/>
      <c r="R45" s="671"/>
      <c r="S45" s="671"/>
      <c r="T45" s="37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9"/>
      <c r="AG45" s="38"/>
      <c r="AH45" s="38"/>
      <c r="AI45" s="38"/>
      <c r="AJ45" s="40"/>
      <c r="AK45" s="40"/>
      <c r="AL45" s="40"/>
      <c r="AM45" s="40"/>
      <c r="AN45" s="40"/>
      <c r="AO45" s="40"/>
      <c r="AP45" s="40"/>
      <c r="AQ45" s="38"/>
      <c r="AR45" s="38"/>
      <c r="AS45" s="38"/>
      <c r="AT45" s="38"/>
      <c r="AU45" s="38"/>
      <c r="AV45" s="38"/>
      <c r="AW45" s="38"/>
      <c r="AX45" s="38"/>
      <c r="AY45" s="42" t="s">
        <v>78</v>
      </c>
      <c r="AZ45" s="43"/>
      <c r="BA45" s="46"/>
      <c r="BB45" s="46"/>
    </row>
    <row r="46" spans="1:54" s="44" customFormat="1" ht="11.25" x14ac:dyDescent="0.2">
      <c r="A46" s="36"/>
      <c r="B46" s="663"/>
      <c r="C46" s="663"/>
      <c r="D46" s="663"/>
      <c r="E46" s="663"/>
      <c r="F46" s="663"/>
      <c r="G46" s="663"/>
      <c r="H46" s="663"/>
      <c r="I46" s="663"/>
      <c r="J46" s="663"/>
      <c r="K46" s="663"/>
      <c r="L46" s="663"/>
      <c r="M46" s="663"/>
      <c r="N46" s="663"/>
      <c r="O46" s="663"/>
      <c r="P46" s="663"/>
      <c r="Q46" s="663"/>
      <c r="R46" s="663"/>
      <c r="S46" s="663"/>
      <c r="T46" s="47"/>
      <c r="U46" s="40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40"/>
      <c r="AK46" s="40"/>
      <c r="AL46" s="40"/>
      <c r="AM46" s="40"/>
      <c r="AN46" s="40"/>
      <c r="AO46" s="40"/>
      <c r="AP46" s="40"/>
      <c r="AQ46" s="38"/>
      <c r="AR46" s="38"/>
      <c r="AS46" s="38"/>
      <c r="AT46" s="38"/>
      <c r="AU46" s="38"/>
      <c r="AV46" s="38"/>
      <c r="AW46" s="38"/>
      <c r="AX46" s="38"/>
      <c r="AY46" s="42" t="s">
        <v>78</v>
      </c>
      <c r="AZ46" s="43"/>
      <c r="BA46" s="46"/>
      <c r="BB46" s="46"/>
    </row>
    <row r="47" spans="1:54" s="44" customFormat="1" ht="11.25" x14ac:dyDescent="0.2">
      <c r="A47" s="36"/>
      <c r="B47" s="663"/>
      <c r="C47" s="663"/>
      <c r="D47" s="663"/>
      <c r="E47" s="663"/>
      <c r="F47" s="663"/>
      <c r="G47" s="663"/>
      <c r="H47" s="663"/>
      <c r="I47" s="663"/>
      <c r="J47" s="663"/>
      <c r="K47" s="663"/>
      <c r="L47" s="663"/>
      <c r="M47" s="663"/>
      <c r="N47" s="663"/>
      <c r="O47" s="663"/>
      <c r="P47" s="663"/>
      <c r="Q47" s="663"/>
      <c r="R47" s="663"/>
      <c r="S47" s="663"/>
      <c r="T47" s="47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40"/>
      <c r="AK47" s="40"/>
      <c r="AL47" s="40"/>
      <c r="AM47" s="40"/>
      <c r="AN47" s="40"/>
      <c r="AO47" s="40"/>
      <c r="AP47" s="40"/>
      <c r="AQ47" s="38"/>
      <c r="AR47" s="38"/>
      <c r="AS47" s="38"/>
      <c r="AT47" s="38"/>
      <c r="AU47" s="38"/>
      <c r="AV47" s="38"/>
      <c r="AW47" s="38"/>
      <c r="AX47" s="38"/>
      <c r="AY47" s="42" t="s">
        <v>78</v>
      </c>
      <c r="AZ47" s="43"/>
      <c r="BA47" s="46"/>
      <c r="BB47" s="46"/>
    </row>
    <row r="48" spans="1:54" s="44" customFormat="1" ht="11.25" x14ac:dyDescent="0.2">
      <c r="A48" s="36"/>
      <c r="B48" s="663"/>
      <c r="C48" s="663"/>
      <c r="D48" s="663"/>
      <c r="E48" s="663"/>
      <c r="F48" s="663"/>
      <c r="G48" s="663"/>
      <c r="H48" s="663"/>
      <c r="I48" s="663"/>
      <c r="J48" s="663"/>
      <c r="K48" s="663"/>
      <c r="L48" s="663"/>
      <c r="M48" s="663"/>
      <c r="N48" s="663"/>
      <c r="O48" s="663"/>
      <c r="P48" s="663"/>
      <c r="Q48" s="663"/>
      <c r="R48" s="663"/>
      <c r="S48" s="663"/>
      <c r="T48" s="47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40"/>
      <c r="AK48" s="40"/>
      <c r="AL48" s="40"/>
      <c r="AM48" s="40"/>
      <c r="AN48" s="40"/>
      <c r="AO48" s="40"/>
      <c r="AP48" s="40"/>
      <c r="AQ48" s="38"/>
      <c r="AR48" s="38"/>
      <c r="AS48" s="38"/>
      <c r="AT48" s="38"/>
      <c r="AU48" s="38"/>
      <c r="AV48" s="38"/>
      <c r="AW48" s="38"/>
      <c r="AX48" s="38"/>
      <c r="AY48" s="42" t="s">
        <v>78</v>
      </c>
      <c r="AZ48" s="43"/>
      <c r="BA48" s="46"/>
      <c r="BB48" s="46"/>
    </row>
    <row r="49" spans="1:54" s="44" customFormat="1" ht="11.25" x14ac:dyDescent="0.2">
      <c r="A49" s="36"/>
      <c r="B49" s="663"/>
      <c r="C49" s="663"/>
      <c r="D49" s="663"/>
      <c r="E49" s="663"/>
      <c r="F49" s="663"/>
      <c r="G49" s="663"/>
      <c r="H49" s="663"/>
      <c r="I49" s="663"/>
      <c r="J49" s="663"/>
      <c r="K49" s="663"/>
      <c r="L49" s="663"/>
      <c r="M49" s="663"/>
      <c r="N49" s="663"/>
      <c r="O49" s="663"/>
      <c r="P49" s="663"/>
      <c r="Q49" s="663"/>
      <c r="R49" s="663"/>
      <c r="S49" s="663"/>
      <c r="T49" s="47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40"/>
      <c r="AK49" s="40"/>
      <c r="AL49" s="40"/>
      <c r="AM49" s="40"/>
      <c r="AN49" s="40"/>
      <c r="AO49" s="40"/>
      <c r="AP49" s="40"/>
      <c r="AQ49" s="38"/>
      <c r="AR49" s="38"/>
      <c r="AS49" s="38"/>
      <c r="AT49" s="38"/>
      <c r="AU49" s="38"/>
      <c r="AV49" s="38"/>
      <c r="AW49" s="38"/>
      <c r="AX49" s="38"/>
      <c r="AY49" s="42" t="s">
        <v>78</v>
      </c>
      <c r="AZ49" s="43"/>
      <c r="BA49" s="46"/>
      <c r="BB49" s="46"/>
    </row>
    <row r="50" spans="1:54" s="44" customFormat="1" ht="11.25" x14ac:dyDescent="0.2">
      <c r="A50" s="36"/>
      <c r="B50" s="663"/>
      <c r="C50" s="663"/>
      <c r="D50" s="663"/>
      <c r="E50" s="663"/>
      <c r="F50" s="663"/>
      <c r="G50" s="663"/>
      <c r="H50" s="663"/>
      <c r="I50" s="663"/>
      <c r="J50" s="663"/>
      <c r="K50" s="663"/>
      <c r="L50" s="663"/>
      <c r="M50" s="663"/>
      <c r="N50" s="663"/>
      <c r="O50" s="663"/>
      <c r="P50" s="663"/>
      <c r="Q50" s="663"/>
      <c r="R50" s="663"/>
      <c r="S50" s="663"/>
      <c r="T50" s="47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40"/>
      <c r="AK50" s="40"/>
      <c r="AL50" s="40"/>
      <c r="AM50" s="40"/>
      <c r="AN50" s="40"/>
      <c r="AO50" s="40"/>
      <c r="AP50" s="40"/>
      <c r="AQ50" s="38"/>
      <c r="AR50" s="38"/>
      <c r="AS50" s="38"/>
      <c r="AT50" s="38"/>
      <c r="AU50" s="38"/>
      <c r="AV50" s="38"/>
      <c r="AW50" s="38"/>
      <c r="AX50" s="38"/>
      <c r="AY50" s="42" t="s">
        <v>78</v>
      </c>
      <c r="AZ50" s="43"/>
      <c r="BA50" s="46"/>
      <c r="BB50" s="46"/>
    </row>
    <row r="51" spans="1:54" s="44" customFormat="1" ht="11.25" x14ac:dyDescent="0.2">
      <c r="A51" s="36"/>
      <c r="B51" s="663"/>
      <c r="C51" s="663"/>
      <c r="D51" s="663"/>
      <c r="E51" s="663"/>
      <c r="F51" s="663"/>
      <c r="G51" s="663"/>
      <c r="H51" s="663"/>
      <c r="I51" s="663"/>
      <c r="J51" s="663"/>
      <c r="K51" s="663"/>
      <c r="L51" s="663"/>
      <c r="M51" s="663"/>
      <c r="N51" s="663"/>
      <c r="O51" s="663"/>
      <c r="P51" s="663"/>
      <c r="Q51" s="663"/>
      <c r="R51" s="663"/>
      <c r="S51" s="663"/>
      <c r="T51" s="47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40"/>
      <c r="AK51" s="40"/>
      <c r="AL51" s="40"/>
      <c r="AM51" s="40"/>
      <c r="AN51" s="40"/>
      <c r="AO51" s="40"/>
      <c r="AP51" s="40"/>
      <c r="AQ51" s="38"/>
      <c r="AR51" s="38"/>
      <c r="AS51" s="38"/>
      <c r="AT51" s="38"/>
      <c r="AU51" s="38"/>
      <c r="AV51" s="38"/>
      <c r="AW51" s="38"/>
      <c r="AX51" s="38"/>
      <c r="AY51" s="42" t="s">
        <v>78</v>
      </c>
      <c r="AZ51" s="43"/>
      <c r="BA51" s="46"/>
      <c r="BB51" s="46"/>
    </row>
    <row r="52" spans="1:54" s="44" customFormat="1" ht="11.25" outlineLevel="1" x14ac:dyDescent="0.2">
      <c r="A52" s="48" t="s">
        <v>0</v>
      </c>
      <c r="B52" s="49" t="s">
        <v>79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52"/>
      <c r="V52" s="53"/>
      <c r="W52" s="54"/>
      <c r="X52" s="54"/>
      <c r="Y52" s="54"/>
      <c r="Z52" s="54"/>
      <c r="AA52" s="54"/>
      <c r="AB52" s="55">
        <f t="shared" ref="AB52:AI52" si="0">SUM(AB28:AB51)</f>
        <v>0</v>
      </c>
      <c r="AC52" s="56">
        <f t="shared" si="0"/>
        <v>0</v>
      </c>
      <c r="AD52" s="56">
        <f t="shared" si="0"/>
        <v>0</v>
      </c>
      <c r="AE52" s="57">
        <f t="shared" si="0"/>
        <v>0</v>
      </c>
      <c r="AF52" s="58">
        <f t="shared" si="0"/>
        <v>0</v>
      </c>
      <c r="AG52" s="59">
        <f t="shared" si="0"/>
        <v>0</v>
      </c>
      <c r="AH52" s="60">
        <f t="shared" si="0"/>
        <v>0</v>
      </c>
      <c r="AI52" s="60">
        <f t="shared" si="0"/>
        <v>0</v>
      </c>
      <c r="AJ52" s="61">
        <f>SUM(AJ29:AJ51)</f>
        <v>0</v>
      </c>
      <c r="AK52" s="59"/>
      <c r="AL52" s="62"/>
      <c r="AM52" s="63">
        <f>SUM(AM28:AM51)</f>
        <v>0</v>
      </c>
      <c r="AN52" s="60">
        <f>SUM(AN28:AN51)</f>
        <v>0</v>
      </c>
      <c r="AO52" s="60">
        <f>SUM(AO28:AO51)</f>
        <v>0</v>
      </c>
      <c r="AP52" s="61">
        <f>SUM(AP29:AP51)</f>
        <v>0</v>
      </c>
      <c r="AQ52" s="64">
        <f t="shared" ref="AQ52:AT54" si="1">AG52+AM52</f>
        <v>0</v>
      </c>
      <c r="AR52" s="65">
        <f t="shared" si="1"/>
        <v>0</v>
      </c>
      <c r="AS52" s="65">
        <f t="shared" si="1"/>
        <v>0</v>
      </c>
      <c r="AT52" s="66">
        <f t="shared" si="1"/>
        <v>0</v>
      </c>
      <c r="AU52" s="64">
        <f t="shared" ref="AU52:AX54" si="2">AC52-AQ52</f>
        <v>0</v>
      </c>
      <c r="AV52" s="65">
        <f t="shared" si="2"/>
        <v>0</v>
      </c>
      <c r="AW52" s="65">
        <f t="shared" si="2"/>
        <v>0</v>
      </c>
      <c r="AX52" s="58">
        <f>AF52-AT52+0.01</f>
        <v>0.01</v>
      </c>
      <c r="AY52" s="664" t="s">
        <v>0</v>
      </c>
      <c r="AZ52" s="43"/>
      <c r="BA52" s="67"/>
      <c r="BB52" s="67"/>
    </row>
    <row r="53" spans="1:54" s="44" customFormat="1" ht="11.25" outlineLevel="1" x14ac:dyDescent="0.2">
      <c r="A53" s="68" t="s">
        <v>80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  <c r="U53" s="71"/>
      <c r="V53" s="72"/>
      <c r="W53" s="72"/>
      <c r="X53" s="72"/>
      <c r="Y53" s="72"/>
      <c r="Z53" s="72"/>
      <c r="AA53" s="72"/>
      <c r="AB53" s="73"/>
      <c r="AC53" s="74"/>
      <c r="AD53" s="74">
        <f>SUM(AD52*6.5%)</f>
        <v>0</v>
      </c>
      <c r="AE53" s="75"/>
      <c r="AF53" s="76">
        <f>SUM(AD53)</f>
        <v>0</v>
      </c>
      <c r="AG53" s="77"/>
      <c r="AH53" s="40">
        <f>SUM(AH52*6.5%)</f>
        <v>0</v>
      </c>
      <c r="AI53" s="40"/>
      <c r="AJ53" s="78">
        <f>SUM(AH53)</f>
        <v>0</v>
      </c>
      <c r="AK53" s="77"/>
      <c r="AL53" s="79"/>
      <c r="AM53" s="80"/>
      <c r="AN53" s="40">
        <f>SUM(AN52*6.5%)</f>
        <v>0</v>
      </c>
      <c r="AO53" s="40"/>
      <c r="AP53" s="78">
        <f>SUM(AN53)</f>
        <v>0</v>
      </c>
      <c r="AQ53" s="81">
        <f t="shared" si="1"/>
        <v>0</v>
      </c>
      <c r="AR53" s="38">
        <f t="shared" si="1"/>
        <v>0</v>
      </c>
      <c r="AS53" s="38">
        <f t="shared" si="1"/>
        <v>0</v>
      </c>
      <c r="AT53" s="82">
        <f t="shared" si="1"/>
        <v>0</v>
      </c>
      <c r="AU53" s="81">
        <f t="shared" si="2"/>
        <v>0</v>
      </c>
      <c r="AV53" s="38">
        <f t="shared" si="2"/>
        <v>0</v>
      </c>
      <c r="AW53" s="38">
        <f t="shared" si="2"/>
        <v>0</v>
      </c>
      <c r="AX53" s="76">
        <f t="shared" si="2"/>
        <v>0</v>
      </c>
      <c r="AY53" s="664"/>
      <c r="AZ53" s="43"/>
      <c r="BA53" s="83"/>
      <c r="BB53" s="83"/>
    </row>
    <row r="54" spans="1:54" s="44" customFormat="1" ht="12" outlineLevel="1" thickBot="1" x14ac:dyDescent="0.25">
      <c r="A54" s="84" t="s">
        <v>81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6"/>
      <c r="U54" s="87"/>
      <c r="V54" s="88"/>
      <c r="W54" s="88"/>
      <c r="X54" s="88"/>
      <c r="Y54" s="88"/>
      <c r="Z54" s="88"/>
      <c r="AA54" s="88"/>
      <c r="AB54" s="89"/>
      <c r="AC54" s="90"/>
      <c r="AD54" s="90"/>
      <c r="AE54" s="91"/>
      <c r="AF54" s="92">
        <f>AF52+AF53</f>
        <v>0</v>
      </c>
      <c r="AG54" s="93"/>
      <c r="AH54" s="94"/>
      <c r="AI54" s="94"/>
      <c r="AJ54" s="95">
        <f>SUM(AJ52:AJ53)</f>
        <v>0</v>
      </c>
      <c r="AK54" s="93"/>
      <c r="AL54" s="96"/>
      <c r="AM54" s="97"/>
      <c r="AN54" s="94"/>
      <c r="AO54" s="94"/>
      <c r="AP54" s="95">
        <f>SUM(AP52:AP53)</f>
        <v>0</v>
      </c>
      <c r="AQ54" s="98">
        <f t="shared" si="1"/>
        <v>0</v>
      </c>
      <c r="AR54" s="99">
        <f t="shared" si="1"/>
        <v>0</v>
      </c>
      <c r="AS54" s="99">
        <f t="shared" si="1"/>
        <v>0</v>
      </c>
      <c r="AT54" s="100">
        <f t="shared" si="1"/>
        <v>0</v>
      </c>
      <c r="AU54" s="98">
        <f t="shared" si="2"/>
        <v>0</v>
      </c>
      <c r="AV54" s="99">
        <f t="shared" si="2"/>
        <v>0</v>
      </c>
      <c r="AW54" s="99">
        <f t="shared" si="2"/>
        <v>0</v>
      </c>
      <c r="AX54" s="92">
        <f>AF54-AT54+0.01</f>
        <v>0.01</v>
      </c>
      <c r="AY54" s="665"/>
      <c r="AZ54" s="43"/>
      <c r="BA54" s="83"/>
      <c r="BB54" s="83"/>
    </row>
    <row r="55" spans="1:54" s="44" customFormat="1" ht="11.25" x14ac:dyDescent="0.2">
      <c r="A55" s="101"/>
      <c r="B55" s="102" t="s">
        <v>82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4"/>
      <c r="T55" s="105"/>
      <c r="U55" s="106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8"/>
      <c r="AG55" s="109"/>
      <c r="AH55" s="109"/>
      <c r="AI55" s="109"/>
      <c r="AJ55" s="110"/>
      <c r="AK55" s="111"/>
      <c r="AL55" s="112"/>
      <c r="AM55" s="113"/>
      <c r="AN55" s="109"/>
      <c r="AO55" s="109"/>
      <c r="AP55" s="110"/>
      <c r="AQ55" s="114"/>
      <c r="AR55" s="107"/>
      <c r="AS55" s="107"/>
      <c r="AT55" s="115"/>
      <c r="AU55" s="114"/>
      <c r="AV55" s="107"/>
      <c r="AW55" s="107"/>
      <c r="AX55" s="108"/>
      <c r="AY55" s="116"/>
      <c r="AZ55" s="43"/>
      <c r="BA55" s="83"/>
      <c r="BB55" s="83"/>
    </row>
    <row r="56" spans="1:54" s="44" customFormat="1" ht="11.25" x14ac:dyDescent="0.2">
      <c r="A56" s="117"/>
      <c r="B56" s="118" t="s">
        <v>83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9"/>
      <c r="T56" s="120"/>
      <c r="U56" s="121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3"/>
      <c r="AG56" s="111"/>
      <c r="AH56" s="111"/>
      <c r="AI56" s="111"/>
      <c r="AJ56" s="123"/>
      <c r="AK56" s="111"/>
      <c r="AL56" s="112"/>
      <c r="AM56" s="124"/>
      <c r="AN56" s="111"/>
      <c r="AO56" s="111"/>
      <c r="AP56" s="125"/>
      <c r="AQ56" s="126"/>
      <c r="AR56" s="122"/>
      <c r="AS56" s="122"/>
      <c r="AT56" s="125"/>
      <c r="AU56" s="126"/>
      <c r="AV56" s="122"/>
      <c r="AW56" s="122"/>
      <c r="AX56" s="123"/>
      <c r="AY56" s="116"/>
      <c r="AZ56" s="43"/>
      <c r="BA56" s="83"/>
      <c r="BB56" s="83"/>
    </row>
    <row r="57" spans="1:54" s="44" customFormat="1" ht="11.25" x14ac:dyDescent="0.2">
      <c r="A57" s="117"/>
      <c r="B57" s="118" t="s">
        <v>84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9"/>
      <c r="T57" s="120"/>
      <c r="U57" s="121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3"/>
      <c r="AG57" s="111"/>
      <c r="AH57" s="111"/>
      <c r="AI57" s="111"/>
      <c r="AJ57" s="123"/>
      <c r="AK57" s="111"/>
      <c r="AL57" s="112"/>
      <c r="AM57" s="124"/>
      <c r="AN57" s="111"/>
      <c r="AO57" s="111"/>
      <c r="AP57" s="125"/>
      <c r="AQ57" s="126"/>
      <c r="AR57" s="122"/>
      <c r="AS57" s="122"/>
      <c r="AT57" s="125"/>
      <c r="AU57" s="126"/>
      <c r="AV57" s="122"/>
      <c r="AW57" s="122"/>
      <c r="AX57" s="123"/>
      <c r="AY57" s="116"/>
      <c r="AZ57" s="43"/>
      <c r="BA57" s="83"/>
      <c r="BB57" s="83"/>
    </row>
    <row r="58" spans="1:54" s="44" customFormat="1" ht="11.25" x14ac:dyDescent="0.2">
      <c r="A58" s="117"/>
      <c r="B58" s="118" t="s">
        <v>85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9"/>
      <c r="T58" s="127"/>
      <c r="U58" s="121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3"/>
      <c r="AG58" s="111"/>
      <c r="AH58" s="111"/>
      <c r="AI58" s="111"/>
      <c r="AJ58" s="123"/>
      <c r="AK58" s="111"/>
      <c r="AL58" s="112"/>
      <c r="AM58" s="124"/>
      <c r="AN58" s="111"/>
      <c r="AO58" s="111"/>
      <c r="AP58" s="125"/>
      <c r="AQ58" s="126"/>
      <c r="AR58" s="122"/>
      <c r="AS58" s="122"/>
      <c r="AT58" s="125"/>
      <c r="AU58" s="126"/>
      <c r="AV58" s="122"/>
      <c r="AW58" s="122"/>
      <c r="AX58" s="123"/>
      <c r="AY58" s="116"/>
      <c r="AZ58" s="43"/>
      <c r="BA58" s="83"/>
      <c r="BB58" s="83"/>
    </row>
    <row r="59" spans="1:54" s="44" customFormat="1" ht="11.25" x14ac:dyDescent="0.2">
      <c r="A59" s="117"/>
      <c r="B59" s="118" t="s">
        <v>0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9"/>
      <c r="T59" s="120"/>
      <c r="U59" s="121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3"/>
      <c r="AG59" s="111"/>
      <c r="AH59" s="111"/>
      <c r="AI59" s="111"/>
      <c r="AJ59" s="123"/>
      <c r="AK59" s="111"/>
      <c r="AL59" s="112"/>
      <c r="AM59" s="124"/>
      <c r="AN59" s="111"/>
      <c r="AO59" s="111"/>
      <c r="AP59" s="123"/>
      <c r="AQ59" s="126"/>
      <c r="AR59" s="122"/>
      <c r="AS59" s="122"/>
      <c r="AT59" s="125"/>
      <c r="AU59" s="126"/>
      <c r="AV59" s="122"/>
      <c r="AW59" s="122"/>
      <c r="AX59" s="123"/>
      <c r="AY59" s="116"/>
      <c r="AZ59" s="43"/>
      <c r="BA59" s="83"/>
      <c r="BB59" s="83"/>
    </row>
    <row r="60" spans="1:54" s="44" customFormat="1" ht="11.25" x14ac:dyDescent="0.2">
      <c r="A60" s="117"/>
      <c r="B60" s="118" t="s">
        <v>86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9"/>
      <c r="T60" s="127"/>
      <c r="U60" s="121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3"/>
      <c r="AG60" s="111"/>
      <c r="AH60" s="111"/>
      <c r="AI60" s="111"/>
      <c r="AJ60" s="123"/>
      <c r="AK60" s="111"/>
      <c r="AL60" s="112"/>
      <c r="AM60" s="124"/>
      <c r="AN60" s="111"/>
      <c r="AO60" s="111"/>
      <c r="AP60" s="125"/>
      <c r="AQ60" s="126"/>
      <c r="AR60" s="122"/>
      <c r="AS60" s="122"/>
      <c r="AT60" s="125"/>
      <c r="AU60" s="126"/>
      <c r="AV60" s="122"/>
      <c r="AW60" s="122"/>
      <c r="AX60" s="123"/>
      <c r="AY60" s="116"/>
      <c r="AZ60" s="43"/>
      <c r="BA60" s="83"/>
      <c r="BB60" s="83"/>
    </row>
    <row r="61" spans="1:54" s="44" customFormat="1" ht="12" thickBot="1" x14ac:dyDescent="0.25">
      <c r="A61" s="117"/>
      <c r="B61" s="128" t="s">
        <v>87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9"/>
      <c r="T61" s="120"/>
      <c r="U61" s="121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3"/>
      <c r="AG61" s="111"/>
      <c r="AH61" s="111"/>
      <c r="AI61" s="111"/>
      <c r="AJ61" s="123"/>
      <c r="AK61" s="111"/>
      <c r="AL61" s="112"/>
      <c r="AM61" s="124"/>
      <c r="AN61" s="111"/>
      <c r="AO61" s="111"/>
      <c r="AP61" s="123"/>
      <c r="AQ61" s="126"/>
      <c r="AR61" s="122"/>
      <c r="AS61" s="122"/>
      <c r="AT61" s="125"/>
      <c r="AU61" s="130"/>
      <c r="AV61" s="131"/>
      <c r="AW61" s="131"/>
      <c r="AX61" s="123"/>
      <c r="AY61" s="116"/>
      <c r="AZ61" s="43"/>
      <c r="BA61" s="83"/>
      <c r="BB61" s="83"/>
    </row>
    <row r="62" spans="1:54" s="44" customFormat="1" ht="12" thickTop="1" x14ac:dyDescent="0.2">
      <c r="A62" s="132"/>
      <c r="B62" s="133" t="s">
        <v>88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5"/>
      <c r="U62" s="136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8"/>
      <c r="AG62" s="139"/>
      <c r="AH62" s="139"/>
      <c r="AI62" s="139"/>
      <c r="AJ62" s="138"/>
      <c r="AK62" s="139"/>
      <c r="AL62" s="140"/>
      <c r="AM62" s="141"/>
      <c r="AN62" s="139"/>
      <c r="AO62" s="139"/>
      <c r="AP62" s="142"/>
      <c r="AQ62" s="141"/>
      <c r="AR62" s="139"/>
      <c r="AS62" s="139"/>
      <c r="AT62" s="143"/>
      <c r="AU62" s="139"/>
      <c r="AV62" s="139"/>
      <c r="AW62" s="139"/>
      <c r="AX62" s="144"/>
      <c r="AY62" s="116"/>
      <c r="AZ62" s="43"/>
      <c r="BA62" s="83"/>
      <c r="BB62" s="83"/>
    </row>
    <row r="63" spans="1:54" s="44" customFormat="1" ht="11.25" x14ac:dyDescent="0.2">
      <c r="A63" s="145"/>
      <c r="B63" s="146" t="s">
        <v>83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7"/>
      <c r="U63" s="121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48"/>
      <c r="AG63" s="111"/>
      <c r="AH63" s="111"/>
      <c r="AI63" s="111"/>
      <c r="AJ63" s="123"/>
      <c r="AK63" s="111"/>
      <c r="AL63" s="112"/>
      <c r="AM63" s="124"/>
      <c r="AN63" s="111"/>
      <c r="AO63" s="111"/>
      <c r="AP63" s="149"/>
      <c r="AQ63" s="126"/>
      <c r="AR63" s="122"/>
      <c r="AS63" s="122"/>
      <c r="AT63" s="148"/>
      <c r="AU63" s="122"/>
      <c r="AV63" s="122"/>
      <c r="AW63" s="122"/>
      <c r="AX63" s="150"/>
      <c r="AY63" s="116"/>
      <c r="AZ63" s="43"/>
      <c r="BA63" s="83"/>
      <c r="BB63" s="83"/>
    </row>
    <row r="64" spans="1:54" s="44" customFormat="1" ht="11.25" x14ac:dyDescent="0.2">
      <c r="A64" s="145"/>
      <c r="B64" s="146" t="s">
        <v>84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7"/>
      <c r="U64" s="121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3"/>
      <c r="AG64" s="111"/>
      <c r="AH64" s="111"/>
      <c r="AI64" s="111"/>
      <c r="AJ64" s="123"/>
      <c r="AK64" s="111"/>
      <c r="AL64" s="112"/>
      <c r="AM64" s="124"/>
      <c r="AN64" s="111"/>
      <c r="AO64" s="111"/>
      <c r="AP64" s="149"/>
      <c r="AQ64" s="126"/>
      <c r="AR64" s="122"/>
      <c r="AS64" s="122"/>
      <c r="AT64" s="123"/>
      <c r="AU64" s="126"/>
      <c r="AV64" s="122"/>
      <c r="AW64" s="122"/>
      <c r="AX64" s="150"/>
      <c r="AY64" s="116"/>
      <c r="AZ64" s="43"/>
      <c r="BA64" s="83"/>
      <c r="BB64" s="83"/>
    </row>
    <row r="65" spans="1:54" s="44" customFormat="1" ht="11.25" x14ac:dyDescent="0.2">
      <c r="A65" s="145"/>
      <c r="B65" s="146" t="s">
        <v>85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51"/>
      <c r="U65" s="121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3"/>
      <c r="AG65" s="111"/>
      <c r="AH65" s="111"/>
      <c r="AI65" s="111"/>
      <c r="AJ65" s="123"/>
      <c r="AK65" s="111"/>
      <c r="AL65" s="112"/>
      <c r="AM65" s="124"/>
      <c r="AN65" s="111"/>
      <c r="AO65" s="111"/>
      <c r="AP65" s="149"/>
      <c r="AQ65" s="126"/>
      <c r="AR65" s="122"/>
      <c r="AS65" s="122"/>
      <c r="AT65" s="123"/>
      <c r="AU65" s="126"/>
      <c r="AV65" s="122"/>
      <c r="AW65" s="122"/>
      <c r="AX65" s="150"/>
      <c r="AY65" s="116"/>
      <c r="AZ65" s="43"/>
      <c r="BA65" s="83"/>
      <c r="BB65" s="83"/>
    </row>
    <row r="66" spans="1:54" s="44" customFormat="1" ht="11.25" x14ac:dyDescent="0.2">
      <c r="A66" s="145"/>
      <c r="B66" s="146" t="s">
        <v>0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7"/>
      <c r="U66" s="121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3"/>
      <c r="AG66" s="124"/>
      <c r="AH66" s="111"/>
      <c r="AI66" s="111"/>
      <c r="AJ66" s="123"/>
      <c r="AK66" s="111"/>
      <c r="AL66" s="112"/>
      <c r="AM66" s="124"/>
      <c r="AN66" s="111"/>
      <c r="AO66" s="111"/>
      <c r="AP66" s="149"/>
      <c r="AQ66" s="126"/>
      <c r="AR66" s="122"/>
      <c r="AS66" s="122"/>
      <c r="AT66" s="123"/>
      <c r="AU66" s="126"/>
      <c r="AV66" s="122"/>
      <c r="AW66" s="122"/>
      <c r="AX66" s="150"/>
      <c r="AY66" s="116"/>
      <c r="AZ66" s="43"/>
      <c r="BA66" s="83"/>
      <c r="BB66" s="83"/>
    </row>
    <row r="67" spans="1:54" s="44" customFormat="1" ht="11.25" x14ac:dyDescent="0.2">
      <c r="A67" s="145"/>
      <c r="B67" s="146" t="s">
        <v>86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51"/>
      <c r="U67" s="121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3"/>
      <c r="AG67" s="124"/>
      <c r="AH67" s="111"/>
      <c r="AI67" s="111"/>
      <c r="AJ67" s="123"/>
      <c r="AK67" s="111"/>
      <c r="AL67" s="112"/>
      <c r="AM67" s="124"/>
      <c r="AN67" s="111"/>
      <c r="AO67" s="111"/>
      <c r="AP67" s="149"/>
      <c r="AQ67" s="126"/>
      <c r="AR67" s="122"/>
      <c r="AS67" s="122"/>
      <c r="AT67" s="123"/>
      <c r="AU67" s="126"/>
      <c r="AV67" s="122"/>
      <c r="AW67" s="122"/>
      <c r="AX67" s="150"/>
      <c r="AY67" s="116"/>
      <c r="AZ67" s="43"/>
      <c r="BA67" s="83"/>
      <c r="BB67" s="83"/>
    </row>
    <row r="68" spans="1:54" s="44" customFormat="1" ht="12" thickBot="1" x14ac:dyDescent="0.25">
      <c r="A68" s="152"/>
      <c r="B68" s="153" t="s">
        <v>87</v>
      </c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4"/>
      <c r="U68" s="155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56"/>
      <c r="AG68" s="157"/>
      <c r="AH68" s="158"/>
      <c r="AI68" s="158"/>
      <c r="AJ68" s="156"/>
      <c r="AK68" s="158"/>
      <c r="AL68" s="159"/>
      <c r="AM68" s="157"/>
      <c r="AN68" s="158"/>
      <c r="AO68" s="158"/>
      <c r="AP68" s="156"/>
      <c r="AQ68" s="130"/>
      <c r="AR68" s="131"/>
      <c r="AS68" s="131"/>
      <c r="AT68" s="156"/>
      <c r="AU68" s="130"/>
      <c r="AV68" s="131"/>
      <c r="AW68" s="131"/>
      <c r="AX68" s="160"/>
      <c r="AY68" s="116"/>
      <c r="AZ68" s="43"/>
      <c r="BA68" s="83"/>
      <c r="BB68" s="83"/>
    </row>
    <row r="69" spans="1:54" s="44" customFormat="1" ht="12" outlineLevel="1" thickTop="1" x14ac:dyDescent="0.2">
      <c r="A69" s="161"/>
      <c r="B69" s="162" t="s">
        <v>89</v>
      </c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4"/>
      <c r="T69" s="165"/>
      <c r="U69" s="136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23"/>
      <c r="AG69" s="141"/>
      <c r="AH69" s="139"/>
      <c r="AI69" s="139"/>
      <c r="AJ69" s="123"/>
      <c r="AK69" s="139"/>
      <c r="AL69" s="140"/>
      <c r="AM69" s="141"/>
      <c r="AN69" s="139"/>
      <c r="AO69" s="139"/>
      <c r="AP69" s="166"/>
      <c r="AQ69" s="167"/>
      <c r="AR69" s="137"/>
      <c r="AS69" s="137"/>
      <c r="AT69" s="123"/>
      <c r="AU69" s="167"/>
      <c r="AV69" s="137"/>
      <c r="AW69" s="137"/>
      <c r="AX69" s="168"/>
      <c r="AY69" s="116"/>
      <c r="AZ69" s="43"/>
      <c r="BA69" s="83"/>
      <c r="BB69" s="83"/>
    </row>
    <row r="70" spans="1:54" s="44" customFormat="1" ht="11.25" outlineLevel="1" x14ac:dyDescent="0.2">
      <c r="A70" s="169"/>
      <c r="B70" s="146" t="s">
        <v>83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70"/>
      <c r="T70" s="147"/>
      <c r="U70" s="121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3">
        <f>AF54*$T$70</f>
        <v>0</v>
      </c>
      <c r="AG70" s="124"/>
      <c r="AH70" s="111"/>
      <c r="AI70" s="111"/>
      <c r="AJ70" s="166">
        <f>AJ54*9%</f>
        <v>0</v>
      </c>
      <c r="AK70" s="171"/>
      <c r="AL70" s="172"/>
      <c r="AM70" s="173"/>
      <c r="AN70" s="172"/>
      <c r="AO70" s="172"/>
      <c r="AP70" s="123">
        <f>AP54*9%</f>
        <v>0</v>
      </c>
      <c r="AQ70" s="124"/>
      <c r="AR70" s="111"/>
      <c r="AS70" s="111"/>
      <c r="AT70" s="166">
        <f>AT54*9%</f>
        <v>0</v>
      </c>
      <c r="AU70" s="124"/>
      <c r="AV70" s="111"/>
      <c r="AW70" s="111"/>
      <c r="AX70" s="174">
        <f>AX54*9%</f>
        <v>8.9999999999999998E-4</v>
      </c>
      <c r="AY70" s="175"/>
      <c r="AZ70" s="176"/>
    </row>
    <row r="71" spans="1:54" s="44" customFormat="1" ht="11.25" outlineLevel="1" x14ac:dyDescent="0.2">
      <c r="A71" s="169"/>
      <c r="B71" s="146" t="s">
        <v>84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70"/>
      <c r="T71" s="147"/>
      <c r="U71" s="121"/>
      <c r="V71" s="122"/>
      <c r="W71" s="122"/>
      <c r="X71" s="122"/>
      <c r="Y71" s="172"/>
      <c r="Z71" s="172"/>
      <c r="AA71" s="172"/>
      <c r="AB71" s="122"/>
      <c r="AC71" s="122"/>
      <c r="AD71" s="122"/>
      <c r="AE71" s="122"/>
      <c r="AF71" s="123">
        <f>AF54*2%</f>
        <v>0</v>
      </c>
      <c r="AG71" s="124"/>
      <c r="AH71" s="111"/>
      <c r="AI71" s="111"/>
      <c r="AJ71" s="166">
        <f>AJ54*2%</f>
        <v>0</v>
      </c>
      <c r="AK71" s="171"/>
      <c r="AL71" s="172"/>
      <c r="AM71" s="173"/>
      <c r="AN71" s="172"/>
      <c r="AO71" s="172"/>
      <c r="AP71" s="123">
        <f>AP54*2%</f>
        <v>0</v>
      </c>
      <c r="AQ71" s="124"/>
      <c r="AR71" s="111"/>
      <c r="AS71" s="111"/>
      <c r="AT71" s="166">
        <f>AT54*2%</f>
        <v>0</v>
      </c>
      <c r="AU71" s="124"/>
      <c r="AV71" s="111"/>
      <c r="AW71" s="111"/>
      <c r="AX71" s="174">
        <f>AX54*2%</f>
        <v>2.0000000000000001E-4</v>
      </c>
      <c r="AY71" s="175"/>
      <c r="AZ71" s="176"/>
    </row>
    <row r="72" spans="1:54" s="44" customFormat="1" ht="11.25" outlineLevel="1" x14ac:dyDescent="0.2">
      <c r="A72" s="177"/>
      <c r="B72" s="146" t="s">
        <v>85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70"/>
      <c r="T72" s="151">
        <v>0.2409</v>
      </c>
      <c r="U72" s="178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23">
        <f>AC52*T72</f>
        <v>0</v>
      </c>
      <c r="AG72" s="124"/>
      <c r="AH72" s="111"/>
      <c r="AI72" s="111"/>
      <c r="AJ72" s="166">
        <f>AG52*T72</f>
        <v>0</v>
      </c>
      <c r="AK72" s="171"/>
      <c r="AL72" s="172"/>
      <c r="AM72" s="173"/>
      <c r="AN72" s="172"/>
      <c r="AO72" s="172"/>
      <c r="AP72" s="123">
        <f>AM52*T72</f>
        <v>0</v>
      </c>
      <c r="AQ72" s="124"/>
      <c r="AR72" s="111"/>
      <c r="AS72" s="111"/>
      <c r="AT72" s="166">
        <f>AQ52*T72</f>
        <v>0</v>
      </c>
      <c r="AU72" s="124"/>
      <c r="AV72" s="111"/>
      <c r="AW72" s="111"/>
      <c r="AX72" s="174">
        <f>ROUND(SUM(AU52*0.2409),2)</f>
        <v>0</v>
      </c>
      <c r="AY72" s="175"/>
      <c r="AZ72" s="176"/>
    </row>
    <row r="73" spans="1:54" s="44" customFormat="1" ht="11.25" outlineLevel="1" x14ac:dyDescent="0.2">
      <c r="A73" s="179"/>
      <c r="B73" s="146" t="s">
        <v>0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70"/>
      <c r="T73" s="147"/>
      <c r="U73" s="178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80">
        <f>AF54+AF70+AF71+AF72</f>
        <v>0</v>
      </c>
      <c r="AG73" s="124"/>
      <c r="AH73" s="111"/>
      <c r="AI73" s="111"/>
      <c r="AJ73" s="181">
        <f>AJ54+AJ70+AJ71+AJ72</f>
        <v>0</v>
      </c>
      <c r="AK73" s="171"/>
      <c r="AL73" s="172"/>
      <c r="AM73" s="173"/>
      <c r="AN73" s="172"/>
      <c r="AO73" s="172"/>
      <c r="AP73" s="180">
        <f>AP54+AP70+AP71+AP72</f>
        <v>0</v>
      </c>
      <c r="AQ73" s="124"/>
      <c r="AR73" s="111"/>
      <c r="AS73" s="111"/>
      <c r="AT73" s="181">
        <f>AT54+AT70+AT71+AT72</f>
        <v>0</v>
      </c>
      <c r="AU73" s="124"/>
      <c r="AV73" s="111"/>
      <c r="AW73" s="111"/>
      <c r="AX73" s="182">
        <f>AX54+AX70+AX71+AX72</f>
        <v>1.11E-2</v>
      </c>
      <c r="AY73" s="175"/>
      <c r="AZ73" s="176"/>
    </row>
    <row r="74" spans="1:54" s="44" customFormat="1" ht="11.25" outlineLevel="1" x14ac:dyDescent="0.2">
      <c r="A74" s="179"/>
      <c r="B74" s="146" t="s">
        <v>86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70"/>
      <c r="T74" s="151">
        <v>0.21</v>
      </c>
      <c r="U74" s="183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23">
        <f>AF73*$T$74</f>
        <v>0</v>
      </c>
      <c r="AG74" s="124"/>
      <c r="AH74" s="111"/>
      <c r="AI74" s="111"/>
      <c r="AJ74" s="166">
        <f>AJ73*$T$74</f>
        <v>0</v>
      </c>
      <c r="AK74" s="171"/>
      <c r="AL74" s="172"/>
      <c r="AM74" s="173"/>
      <c r="AN74" s="172"/>
      <c r="AO74" s="172"/>
      <c r="AP74" s="166">
        <f>AP73*$T$74</f>
        <v>0</v>
      </c>
      <c r="AQ74" s="124"/>
      <c r="AR74" s="111"/>
      <c r="AS74" s="111"/>
      <c r="AT74" s="166">
        <f>AT73*$T$74</f>
        <v>0</v>
      </c>
      <c r="AU74" s="124"/>
      <c r="AV74" s="111"/>
      <c r="AW74" s="111"/>
      <c r="AX74" s="174">
        <f>ROUND((AX73*0.22),2)</f>
        <v>0</v>
      </c>
      <c r="AY74" s="175"/>
      <c r="AZ74" s="176"/>
    </row>
    <row r="75" spans="1:54" s="44" customFormat="1" ht="12" outlineLevel="1" thickBot="1" x14ac:dyDescent="0.25">
      <c r="A75" s="185"/>
      <c r="B75" s="186" t="s">
        <v>87</v>
      </c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7"/>
      <c r="T75" s="188"/>
      <c r="U75" s="189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1">
        <f>AF73+AF74</f>
        <v>0</v>
      </c>
      <c r="AG75" s="192"/>
      <c r="AH75" s="193"/>
      <c r="AI75" s="193"/>
      <c r="AJ75" s="194">
        <f>AJ73+AJ74</f>
        <v>0</v>
      </c>
      <c r="AK75" s="195"/>
      <c r="AL75" s="196"/>
      <c r="AM75" s="197"/>
      <c r="AN75" s="196"/>
      <c r="AO75" s="196"/>
      <c r="AP75" s="191">
        <f>AP73+AP74</f>
        <v>0</v>
      </c>
      <c r="AQ75" s="192"/>
      <c r="AR75" s="193"/>
      <c r="AS75" s="193"/>
      <c r="AT75" s="194">
        <f>AT73+AT74</f>
        <v>0</v>
      </c>
      <c r="AU75" s="192"/>
      <c r="AV75" s="193"/>
      <c r="AW75" s="193"/>
      <c r="AX75" s="198">
        <f>SUM(AX73:AX74)</f>
        <v>1.11E-2</v>
      </c>
      <c r="AY75" s="175"/>
      <c r="AZ75" s="176"/>
    </row>
    <row r="76" spans="1:54" s="44" customFormat="1" ht="13.5" thickTop="1" x14ac:dyDescent="0.2">
      <c r="A76" s="199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1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3"/>
      <c r="AG76" s="204"/>
      <c r="AH76" s="204"/>
      <c r="AI76" s="204"/>
      <c r="AJ76" s="205"/>
      <c r="AK76" s="206"/>
      <c r="AL76" s="206"/>
      <c r="AM76" s="206"/>
      <c r="AN76" s="206"/>
      <c r="AO76" s="206"/>
      <c r="AP76" s="207"/>
      <c r="AQ76" s="204"/>
      <c r="AR76" s="204"/>
      <c r="AS76" s="204"/>
      <c r="AT76" s="204"/>
      <c r="AU76" s="204"/>
      <c r="AV76" s="204"/>
      <c r="AW76" s="204"/>
      <c r="AX76" s="204"/>
      <c r="AY76" s="208"/>
      <c r="AZ76" s="176"/>
    </row>
    <row r="77" spans="1:54" s="44" customFormat="1" ht="12.75" x14ac:dyDescent="0.2">
      <c r="A77" s="199"/>
      <c r="B77" s="209" t="s">
        <v>90</v>
      </c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1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1"/>
      <c r="AG77" s="210"/>
      <c r="AH77" s="210"/>
      <c r="AI77" s="210"/>
      <c r="AJ77" s="212"/>
      <c r="AK77" s="206"/>
      <c r="AL77" s="206"/>
      <c r="AM77" s="206"/>
      <c r="AN77" s="206"/>
      <c r="AO77" s="206"/>
      <c r="AP77" s="212"/>
      <c r="AQ77" s="210"/>
      <c r="AR77" s="210"/>
      <c r="AS77" s="210"/>
      <c r="AT77" s="213"/>
      <c r="AU77" s="210"/>
      <c r="AV77" s="210"/>
      <c r="AW77" s="210"/>
      <c r="AX77" s="213"/>
      <c r="AY77" s="208"/>
      <c r="AZ77" s="176"/>
    </row>
    <row r="78" spans="1:54" s="44" customFormat="1" ht="12.75" x14ac:dyDescent="0.2">
      <c r="A78" s="199"/>
      <c r="B78" s="209" t="s">
        <v>91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1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1"/>
      <c r="AG78" s="210"/>
      <c r="AH78" s="210"/>
      <c r="AI78" s="210"/>
      <c r="AJ78" s="212"/>
      <c r="AK78" s="214"/>
      <c r="AL78" s="206"/>
      <c r="AM78" s="206"/>
      <c r="AN78" s="206"/>
      <c r="AO78" s="206"/>
      <c r="AP78" s="212"/>
      <c r="AQ78" s="210"/>
      <c r="AR78" s="210"/>
      <c r="AS78" s="210"/>
      <c r="AT78" s="213"/>
      <c r="AU78" s="210"/>
      <c r="AV78" s="210"/>
      <c r="AW78" s="210"/>
      <c r="AX78" s="213"/>
      <c r="AY78" s="208"/>
      <c r="AZ78" s="176"/>
    </row>
    <row r="79" spans="1:54" s="44" customFormat="1" ht="12.75" x14ac:dyDescent="0.2">
      <c r="A79" s="199"/>
      <c r="B79" s="209" t="s">
        <v>92</v>
      </c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1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3"/>
      <c r="AG79" s="210"/>
      <c r="AH79" s="210"/>
      <c r="AI79" s="210"/>
      <c r="AJ79" s="212"/>
      <c r="AK79" s="214"/>
      <c r="AL79" s="206"/>
      <c r="AM79" s="206"/>
      <c r="AN79" s="206"/>
      <c r="AO79" s="206"/>
      <c r="AP79" s="212"/>
      <c r="AQ79" s="210"/>
      <c r="AR79" s="210"/>
      <c r="AS79" s="210"/>
      <c r="AT79" s="213"/>
      <c r="AU79" s="210"/>
      <c r="AV79" s="210"/>
      <c r="AW79" s="210"/>
      <c r="AX79" s="213"/>
      <c r="AY79" s="208"/>
      <c r="AZ79" s="176"/>
    </row>
    <row r="80" spans="1:54" s="44" customFormat="1" ht="12.75" x14ac:dyDescent="0.2">
      <c r="A80" s="199"/>
      <c r="B80" s="215" t="s">
        <v>93</v>
      </c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01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6"/>
      <c r="AG80" s="210"/>
      <c r="AH80" s="210"/>
      <c r="AI80" s="210"/>
      <c r="AJ80" s="217"/>
      <c r="AK80" s="214"/>
      <c r="AL80" s="206"/>
      <c r="AM80" s="206"/>
      <c r="AN80" s="206"/>
      <c r="AO80" s="206"/>
      <c r="AP80" s="217"/>
      <c r="AQ80" s="210"/>
      <c r="AR80" s="210"/>
      <c r="AS80" s="210"/>
      <c r="AT80" s="216"/>
      <c r="AU80" s="210"/>
      <c r="AV80" s="210"/>
      <c r="AW80" s="210"/>
      <c r="AX80" s="216"/>
      <c r="AY80" s="208"/>
      <c r="AZ80" s="176"/>
    </row>
    <row r="81" spans="1:51" x14ac:dyDescent="0.2">
      <c r="AM81" s="3" t="s">
        <v>94</v>
      </c>
    </row>
    <row r="82" spans="1:51" x14ac:dyDescent="0.2"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20"/>
      <c r="AR82" s="221"/>
      <c r="AS82" s="221"/>
      <c r="AT82" s="221"/>
      <c r="AU82" s="221"/>
      <c r="AV82" s="221"/>
      <c r="AY82" s="222"/>
    </row>
    <row r="83" spans="1:51" x14ac:dyDescent="0.2"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20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Y83" s="223" t="s">
        <v>35</v>
      </c>
    </row>
    <row r="84" spans="1:51" x14ac:dyDescent="0.2">
      <c r="B84" s="214"/>
      <c r="C84" s="214"/>
      <c r="D84" s="214"/>
      <c r="E84" s="214"/>
      <c r="F84" s="214"/>
      <c r="G84" s="214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20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20"/>
      <c r="AY84" s="5"/>
    </row>
    <row r="85" spans="1:51" x14ac:dyDescent="0.2">
      <c r="B85" s="224"/>
      <c r="C85" s="224"/>
      <c r="D85" s="224"/>
      <c r="E85" s="224"/>
      <c r="F85" s="224"/>
      <c r="G85" s="224"/>
      <c r="H85" s="206"/>
      <c r="I85" s="206"/>
      <c r="J85" s="206"/>
      <c r="K85" s="206"/>
      <c r="L85" s="206"/>
      <c r="M85" s="206"/>
      <c r="O85" s="206"/>
      <c r="P85" s="206"/>
      <c r="Q85" s="206"/>
      <c r="R85" s="206"/>
      <c r="S85" s="206"/>
      <c r="T85" s="220"/>
      <c r="AF85" s="214"/>
      <c r="AG85" s="214"/>
      <c r="AH85" s="214"/>
      <c r="AI85" s="214"/>
      <c r="AJ85" s="214"/>
      <c r="AK85" s="214"/>
      <c r="AL85" s="206"/>
      <c r="AM85" s="206"/>
      <c r="AN85" s="206"/>
      <c r="AO85" s="206"/>
      <c r="AP85" s="206"/>
      <c r="AQ85" s="206"/>
      <c r="AR85" s="206"/>
      <c r="AS85" s="206"/>
      <c r="AT85" s="206"/>
      <c r="AV85" s="666"/>
      <c r="AW85" s="667"/>
      <c r="AX85" s="667"/>
      <c r="AY85" s="668"/>
    </row>
    <row r="86" spans="1:51" x14ac:dyDescent="0.2"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0"/>
      <c r="AF86" s="224"/>
      <c r="AG86" s="224"/>
      <c r="AH86" s="224"/>
      <c r="AI86" s="224"/>
      <c r="AJ86" s="224"/>
      <c r="AK86" s="224"/>
      <c r="AL86" s="206"/>
      <c r="AM86" s="206"/>
      <c r="AN86" s="206"/>
      <c r="AO86" s="206"/>
      <c r="AP86" s="206"/>
      <c r="AQ86" s="206"/>
      <c r="AS86" s="206"/>
      <c r="AT86" s="206"/>
      <c r="AV86" s="650" t="s">
        <v>95</v>
      </c>
      <c r="AW86" s="650"/>
      <c r="AX86" s="650"/>
      <c r="AY86" s="650"/>
    </row>
    <row r="87" spans="1:51" x14ac:dyDescent="0.2"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0"/>
      <c r="AF87" s="3"/>
      <c r="AK87" s="3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225"/>
      <c r="AW87" s="225"/>
      <c r="AX87" s="220"/>
      <c r="AY87" s="5"/>
    </row>
    <row r="88" spans="1:51" x14ac:dyDescent="0.2">
      <c r="C88" s="206" t="s">
        <v>96</v>
      </c>
      <c r="AF88" s="3"/>
      <c r="AK88" s="3"/>
      <c r="AL88" s="225"/>
      <c r="AN88" s="221"/>
      <c r="AO88" s="221"/>
      <c r="AP88" s="221"/>
      <c r="AQ88" s="221"/>
      <c r="AR88" s="221"/>
      <c r="AS88" s="221"/>
      <c r="AT88" s="221"/>
      <c r="AU88" s="221"/>
      <c r="AV88" s="221"/>
      <c r="AW88" s="221"/>
      <c r="AX88" s="221"/>
      <c r="AY88" s="223" t="s">
        <v>97</v>
      </c>
    </row>
    <row r="89" spans="1:51" ht="15" customHeight="1" x14ac:dyDescent="0.2">
      <c r="AF89" s="3"/>
      <c r="AK89" s="3"/>
    </row>
    <row r="90" spans="1:51" ht="15" customHeight="1" x14ac:dyDescent="0.2"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6"/>
      <c r="U90" s="227"/>
      <c r="AF90" s="3"/>
      <c r="AK90" s="3"/>
    </row>
    <row r="91" spans="1:51" ht="24" customHeight="1" x14ac:dyDescent="0.2">
      <c r="A91" s="654"/>
      <c r="B91" s="655"/>
      <c r="C91" s="655"/>
      <c r="D91" s="655"/>
      <c r="E91" s="655"/>
      <c r="F91" s="655"/>
      <c r="G91" s="656"/>
      <c r="H91" s="225"/>
      <c r="I91" s="657"/>
      <c r="J91" s="658"/>
      <c r="K91" s="658"/>
      <c r="L91" s="658"/>
      <c r="M91" s="658"/>
      <c r="N91" s="658"/>
      <c r="O91" s="659"/>
      <c r="P91" s="225"/>
      <c r="Q91" s="660"/>
      <c r="R91" s="661"/>
      <c r="S91" s="661"/>
      <c r="T91" s="662"/>
      <c r="AF91" s="3"/>
      <c r="AK91" s="3"/>
      <c r="AL91" s="225"/>
      <c r="AN91" s="666"/>
      <c r="AO91" s="667"/>
      <c r="AP91" s="667"/>
      <c r="AQ91" s="668"/>
      <c r="AR91" s="221"/>
      <c r="AS91" s="666"/>
      <c r="AT91" s="667"/>
      <c r="AU91" s="667"/>
      <c r="AV91" s="668"/>
      <c r="AX91" s="669"/>
      <c r="AY91" s="670"/>
    </row>
    <row r="92" spans="1:51" x14ac:dyDescent="0.2">
      <c r="A92" s="650" t="s">
        <v>98</v>
      </c>
      <c r="B92" s="650"/>
      <c r="C92" s="650"/>
      <c r="D92" s="650"/>
      <c r="E92" s="650"/>
      <c r="F92" s="650"/>
      <c r="G92" s="650"/>
      <c r="H92" s="225"/>
      <c r="I92" s="650" t="s">
        <v>99</v>
      </c>
      <c r="J92" s="650"/>
      <c r="K92" s="650"/>
      <c r="L92" s="650"/>
      <c r="M92" s="650"/>
      <c r="N92" s="650"/>
      <c r="O92" s="650"/>
      <c r="P92" s="225"/>
      <c r="Q92" s="651" t="s">
        <v>100</v>
      </c>
      <c r="R92" s="651"/>
      <c r="S92" s="651"/>
      <c r="T92" s="651"/>
      <c r="AF92" s="3"/>
      <c r="AK92" s="3"/>
      <c r="AN92" s="652" t="s">
        <v>99</v>
      </c>
      <c r="AO92" s="652"/>
      <c r="AP92" s="652"/>
      <c r="AQ92" s="652"/>
      <c r="AR92" s="221"/>
      <c r="AS92" s="652" t="s">
        <v>101</v>
      </c>
      <c r="AT92" s="652"/>
      <c r="AU92" s="652"/>
      <c r="AV92" s="652"/>
      <c r="AX92" s="653" t="s">
        <v>100</v>
      </c>
      <c r="AY92" s="653"/>
    </row>
    <row r="93" spans="1:51" x14ac:dyDescent="0.2">
      <c r="AN93" s="1"/>
      <c r="AO93" s="1"/>
      <c r="AP93" s="34"/>
      <c r="AQ93" s="34"/>
      <c r="AR93" s="228"/>
      <c r="AS93" s="228"/>
      <c r="AT93" s="228"/>
      <c r="AU93" s="228"/>
    </row>
    <row r="95" spans="1:51" x14ac:dyDescent="0.2">
      <c r="C95" s="206" t="s">
        <v>167</v>
      </c>
    </row>
    <row r="97" spans="1:20" ht="33" customHeight="1" x14ac:dyDescent="0.2">
      <c r="A97" s="654"/>
      <c r="B97" s="655"/>
      <c r="C97" s="655"/>
      <c r="D97" s="655"/>
      <c r="E97" s="655"/>
      <c r="F97" s="655"/>
      <c r="G97" s="656"/>
      <c r="H97" s="225"/>
      <c r="I97" s="657"/>
      <c r="J97" s="658"/>
      <c r="K97" s="658"/>
      <c r="L97" s="658"/>
      <c r="M97" s="658"/>
      <c r="N97" s="658"/>
      <c r="O97" s="659"/>
      <c r="P97" s="225"/>
      <c r="Q97" s="660"/>
      <c r="R97" s="661"/>
      <c r="S97" s="661"/>
      <c r="T97" s="662"/>
    </row>
    <row r="98" spans="1:20" x14ac:dyDescent="0.2">
      <c r="A98" s="650" t="s">
        <v>98</v>
      </c>
      <c r="B98" s="650"/>
      <c r="C98" s="650"/>
      <c r="D98" s="650"/>
      <c r="E98" s="650"/>
      <c r="F98" s="650"/>
      <c r="G98" s="650"/>
      <c r="H98" s="225"/>
      <c r="I98" s="650" t="s">
        <v>99</v>
      </c>
      <c r="J98" s="650"/>
      <c r="K98" s="650"/>
      <c r="L98" s="650"/>
      <c r="M98" s="650"/>
      <c r="N98" s="650"/>
      <c r="O98" s="650"/>
      <c r="P98" s="225"/>
      <c r="Q98" s="651" t="s">
        <v>100</v>
      </c>
      <c r="R98" s="651"/>
      <c r="S98" s="651"/>
      <c r="T98" s="651"/>
    </row>
  </sheetData>
  <mergeCells count="117">
    <mergeCell ref="A1:AY1"/>
    <mergeCell ref="A2:AY2"/>
    <mergeCell ref="E6:K6"/>
    <mergeCell ref="E7:K7"/>
    <mergeCell ref="E9:K9"/>
    <mergeCell ref="M9:P9"/>
    <mergeCell ref="R9:AC9"/>
    <mergeCell ref="E4:K4"/>
    <mergeCell ref="M4:P4"/>
    <mergeCell ref="R4:AC4"/>
    <mergeCell ref="E5:K5"/>
    <mergeCell ref="M5:P5"/>
    <mergeCell ref="R5:AC5"/>
    <mergeCell ref="Y23:Y27"/>
    <mergeCell ref="Z23:Z27"/>
    <mergeCell ref="AA23:AA27"/>
    <mergeCell ref="E10:K10"/>
    <mergeCell ref="M10:P10"/>
    <mergeCell ref="R10:AC10"/>
    <mergeCell ref="E12:Y13"/>
    <mergeCell ref="Z12:AC12"/>
    <mergeCell ref="Z13:AC13"/>
    <mergeCell ref="E15:K15"/>
    <mergeCell ref="M15:S15"/>
    <mergeCell ref="U15:X15"/>
    <mergeCell ref="Z15:AC15"/>
    <mergeCell ref="AV23:AV27"/>
    <mergeCell ref="AW23:AW27"/>
    <mergeCell ref="AX23:AX27"/>
    <mergeCell ref="M16:S16"/>
    <mergeCell ref="U16:X16"/>
    <mergeCell ref="Z16:AC16"/>
    <mergeCell ref="E17:F17"/>
    <mergeCell ref="H17:K17"/>
    <mergeCell ref="E18:F18"/>
    <mergeCell ref="H18:K18"/>
    <mergeCell ref="A20:AX20"/>
    <mergeCell ref="A21:A27"/>
    <mergeCell ref="B21:S27"/>
    <mergeCell ref="T21:T27"/>
    <mergeCell ref="U21:U27"/>
    <mergeCell ref="V21:AA22"/>
    <mergeCell ref="AB21:AF22"/>
    <mergeCell ref="AG21:AJ22"/>
    <mergeCell ref="AK21:AP22"/>
    <mergeCell ref="AQ21:AT22"/>
    <mergeCell ref="AU21:AX22"/>
    <mergeCell ref="V23:V27"/>
    <mergeCell ref="W23:W27"/>
    <mergeCell ref="X23:X27"/>
    <mergeCell ref="BA27:BB28"/>
    <mergeCell ref="AF23:AF27"/>
    <mergeCell ref="AG23:AG27"/>
    <mergeCell ref="AH23:AH27"/>
    <mergeCell ref="AI23:AI27"/>
    <mergeCell ref="AT23:AT27"/>
    <mergeCell ref="AU23:AU27"/>
    <mergeCell ref="B28:S28"/>
    <mergeCell ref="B29:S29"/>
    <mergeCell ref="AP23:AP27"/>
    <mergeCell ref="AQ23:AQ27"/>
    <mergeCell ref="AR23:AR27"/>
    <mergeCell ref="AS23:AS27"/>
    <mergeCell ref="AN23:AN27"/>
    <mergeCell ref="AO23:AO27"/>
    <mergeCell ref="AJ23:AJ27"/>
    <mergeCell ref="AK23:AK27"/>
    <mergeCell ref="AY21:AY27"/>
    <mergeCell ref="AB23:AB27"/>
    <mergeCell ref="AC23:AC27"/>
    <mergeCell ref="AD23:AD27"/>
    <mergeCell ref="AE23:AE27"/>
    <mergeCell ref="AL23:AL27"/>
    <mergeCell ref="AM23:AM27"/>
    <mergeCell ref="B30:S30"/>
    <mergeCell ref="B31:S31"/>
    <mergeCell ref="B32:S32"/>
    <mergeCell ref="B33:S33"/>
    <mergeCell ref="B34:S34"/>
    <mergeCell ref="B35:S35"/>
    <mergeCell ref="B36:S36"/>
    <mergeCell ref="B37:S37"/>
    <mergeCell ref="B38:S38"/>
    <mergeCell ref="B39:S39"/>
    <mergeCell ref="B40:S40"/>
    <mergeCell ref="B41:S41"/>
    <mergeCell ref="B42:S42"/>
    <mergeCell ref="B43:S43"/>
    <mergeCell ref="B44:S44"/>
    <mergeCell ref="B45:S45"/>
    <mergeCell ref="B46:S46"/>
    <mergeCell ref="B47:S47"/>
    <mergeCell ref="B48:S48"/>
    <mergeCell ref="B49:S49"/>
    <mergeCell ref="B50:S50"/>
    <mergeCell ref="B51:S51"/>
    <mergeCell ref="AY52:AY54"/>
    <mergeCell ref="AV85:AY85"/>
    <mergeCell ref="AV86:AY86"/>
    <mergeCell ref="A91:G91"/>
    <mergeCell ref="I91:O91"/>
    <mergeCell ref="Q91:T91"/>
    <mergeCell ref="AN91:AQ91"/>
    <mergeCell ref="AS91:AV91"/>
    <mergeCell ref="AX91:AY91"/>
    <mergeCell ref="A98:G98"/>
    <mergeCell ref="I98:O98"/>
    <mergeCell ref="Q98:T98"/>
    <mergeCell ref="A92:G92"/>
    <mergeCell ref="I92:O92"/>
    <mergeCell ref="Q92:T92"/>
    <mergeCell ref="AN92:AQ92"/>
    <mergeCell ref="AS92:AV92"/>
    <mergeCell ref="AX92:AY92"/>
    <mergeCell ref="A97:G97"/>
    <mergeCell ref="I97:O97"/>
    <mergeCell ref="Q97:T97"/>
  </mergeCells>
  <conditionalFormatting sqref="E4:K4 M4:P4 R4:AC4 E6:K6 E9:K9 M9:P9 R9:AC9 E17:F17 H17:K17 AS91">
    <cfRule type="containsBlanks" dxfId="13" priority="14" stopIfTrue="1">
      <formula>LEN(TRIM(E4))=0</formula>
    </cfRule>
  </conditionalFormatting>
  <conditionalFormatting sqref="A91:G91">
    <cfRule type="containsBlanks" dxfId="12" priority="13" stopIfTrue="1">
      <formula>LEN(TRIM(A91))=0</formula>
    </cfRule>
  </conditionalFormatting>
  <conditionalFormatting sqref="I91:O91">
    <cfRule type="containsBlanks" dxfId="11" priority="12" stopIfTrue="1">
      <formula>LEN(TRIM(I91))=0</formula>
    </cfRule>
  </conditionalFormatting>
  <conditionalFormatting sqref="Q91:T91">
    <cfRule type="containsBlanks" dxfId="10" priority="11" stopIfTrue="1">
      <formula>LEN(TRIM(Q91))=0</formula>
    </cfRule>
  </conditionalFormatting>
  <conditionalFormatting sqref="AX91">
    <cfRule type="containsBlanks" dxfId="9" priority="10" stopIfTrue="1">
      <formula>LEN(TRIM(AX91))=0</formula>
    </cfRule>
  </conditionalFormatting>
  <conditionalFormatting sqref="AN91">
    <cfRule type="containsBlanks" dxfId="8" priority="9" stopIfTrue="1">
      <formula>LEN(TRIM(AN91))=0</formula>
    </cfRule>
  </conditionalFormatting>
  <conditionalFormatting sqref="AV85">
    <cfRule type="containsBlanks" dxfId="7" priority="8" stopIfTrue="1">
      <formula>LEN(TRIM(AV85))=0</formula>
    </cfRule>
  </conditionalFormatting>
  <conditionalFormatting sqref="E15:K15">
    <cfRule type="containsBlanks" dxfId="6" priority="7" stopIfTrue="1">
      <formula>LEN(TRIM(E15))=0</formula>
    </cfRule>
  </conditionalFormatting>
  <conditionalFormatting sqref="M15:S15">
    <cfRule type="containsBlanks" dxfId="5" priority="6" stopIfTrue="1">
      <formula>LEN(TRIM(M15))=0</formula>
    </cfRule>
  </conditionalFormatting>
  <conditionalFormatting sqref="U15:X15">
    <cfRule type="containsBlanks" dxfId="4" priority="5" stopIfTrue="1">
      <formula>LEN(TRIM(U15))=0</formula>
    </cfRule>
  </conditionalFormatting>
  <conditionalFormatting sqref="Z15:AC15">
    <cfRule type="containsBlanks" dxfId="3" priority="4" stopIfTrue="1">
      <formula>LEN(TRIM(Z15))=0</formula>
    </cfRule>
  </conditionalFormatting>
  <conditionalFormatting sqref="A97:G97">
    <cfRule type="containsBlanks" dxfId="2" priority="3" stopIfTrue="1">
      <formula>LEN(TRIM(A97))=0</formula>
    </cfRule>
  </conditionalFormatting>
  <conditionalFormatting sqref="I97:O97">
    <cfRule type="containsBlanks" dxfId="1" priority="2" stopIfTrue="1">
      <formula>LEN(TRIM(I97))=0</formula>
    </cfRule>
  </conditionalFormatting>
  <conditionalFormatting sqref="Q97:T97">
    <cfRule type="containsBlanks" dxfId="0" priority="1" stopIfTrue="1">
      <formula>LEN(TRIM(Q97))=0</formula>
    </cfRule>
  </conditionalFormatting>
  <dataValidations disablePrompts="1" count="2">
    <dataValidation type="list" allowBlank="1" showErrorMessage="1" errorTitle="Nepareizs formāts" error="Lūdzu izvēlieties gadu no izvēlnes!" sqref="E17:F17">
      <formula1>"2016,2017,2018,2019,2020"</formula1>
    </dataValidation>
    <dataValidation type="list" allowBlank="1" showErrorMessage="1" errorTitle="Nepareizs formāts!" error="Lūdzu izvēlieties mēnesi no izvēlnes!_x000a_" sqref="H17:K17">
      <formula1>"Janvāris,Februāris,Marts,Aprīlis,Maijs,Jūnijs,Jūlijs,Augusts,Septembris,Oktobris,Novembris,Decembris"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71"/>
  <sheetViews>
    <sheetView tabSelected="1" zoomScale="110" zoomScaleNormal="110" workbookViewId="0">
      <selection activeCell="B303" sqref="B303"/>
    </sheetView>
  </sheetViews>
  <sheetFormatPr defaultRowHeight="12.75" x14ac:dyDescent="0.2"/>
  <cols>
    <col min="1" max="1" width="8.42578125" style="236" customWidth="1"/>
    <col min="2" max="2" width="55" style="236" customWidth="1"/>
    <col min="3" max="3" width="9.140625" style="236"/>
    <col min="4" max="4" width="11" style="242" customWidth="1"/>
    <col min="5" max="5" width="9.140625" style="236" customWidth="1"/>
    <col min="6" max="16384" width="9.140625" style="236"/>
  </cols>
  <sheetData>
    <row r="1" spans="1:15" ht="41.25" customHeight="1" x14ac:dyDescent="0.2">
      <c r="B1" s="759" t="s">
        <v>181</v>
      </c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7.25" customHeight="1" x14ac:dyDescent="0.2">
      <c r="A2" s="761"/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</row>
    <row r="3" spans="1:15" ht="15" customHeight="1" x14ac:dyDescent="0.2">
      <c r="A3" s="757" t="s">
        <v>103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</row>
    <row r="4" spans="1:15" ht="15" customHeight="1" x14ac:dyDescent="0.2">
      <c r="A4" s="757" t="s">
        <v>104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</row>
    <row r="5" spans="1:15" ht="15" customHeight="1" x14ac:dyDescent="0.2">
      <c r="A5" s="758" t="s">
        <v>105</v>
      </c>
      <c r="B5" s="758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</row>
    <row r="6" spans="1:15" ht="15.75" customHeight="1" x14ac:dyDescent="0.2">
      <c r="A6" s="749" t="str">
        <f>'18.pielikums'!A6:H6</f>
        <v>Būves nosaukums:Energoefektivitātes paaugstināšana daudzdzīvokļu dzīvojamā mājā Lauku ielā 14, Limbažos, Limbažu novadā</v>
      </c>
      <c r="B6" s="749"/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49"/>
    </row>
    <row r="7" spans="1:15" ht="15.75" customHeight="1" x14ac:dyDescent="0.2">
      <c r="A7" s="749" t="str">
        <f>'18.pielikums'!A7:H7</f>
        <v>Objekta nosaukums:Energoefektivitātes paaugstināšana daudzdzīvokļu dzīvojamā mājā Lauku ielā 14, Limbažos, Limbažu novadā</v>
      </c>
      <c r="B7" s="749"/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</row>
    <row r="8" spans="1:15" ht="15.75" customHeight="1" x14ac:dyDescent="0.2">
      <c r="A8" s="749" t="str">
        <f>'18.pielikums'!A8:H8</f>
        <v>Objekta adrese: Lauku ielā 14, Limbažos, Limbažu novadā</v>
      </c>
      <c r="B8" s="749"/>
      <c r="C8" s="749"/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</row>
    <row r="9" spans="1:15" ht="15.75" customHeight="1" x14ac:dyDescent="0.2">
      <c r="A9" s="749" t="str">
        <f>'18.pielikums'!A9:H9</f>
        <v>Pasūtījuma Nr. N 2019/1</v>
      </c>
      <c r="B9" s="749"/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</row>
    <row r="10" spans="1:15" ht="15.75" customHeight="1" x14ac:dyDescent="0.2">
      <c r="A10" s="749" t="s">
        <v>152</v>
      </c>
      <c r="B10" s="749"/>
      <c r="C10" s="749"/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  <c r="O10" s="749"/>
    </row>
    <row r="11" spans="1:15" ht="15.75" customHeight="1" x14ac:dyDescent="0.2">
      <c r="A11" s="764" t="s">
        <v>106</v>
      </c>
      <c r="B11" s="764"/>
      <c r="C11" s="764"/>
      <c r="D11" s="764"/>
      <c r="E11" s="764"/>
      <c r="F11" s="764"/>
      <c r="G11" s="764"/>
      <c r="H11" s="764"/>
      <c r="I11" s="764"/>
      <c r="J11" s="764"/>
      <c r="K11" s="764"/>
      <c r="L11" s="764"/>
      <c r="M11" s="764"/>
      <c r="N11" s="764"/>
      <c r="O11" s="764"/>
    </row>
    <row r="12" spans="1:15" ht="15.75" customHeight="1" x14ac:dyDescent="0.2">
      <c r="A12" s="750" t="s">
        <v>107</v>
      </c>
      <c r="B12" s="231" t="s">
        <v>108</v>
      </c>
      <c r="C12" s="750" t="s">
        <v>56</v>
      </c>
      <c r="D12" s="752" t="s">
        <v>2</v>
      </c>
      <c r="E12" s="754" t="s">
        <v>57</v>
      </c>
      <c r="F12" s="755"/>
      <c r="G12" s="755"/>
      <c r="H12" s="755"/>
      <c r="I12" s="755"/>
      <c r="J12" s="756"/>
      <c r="K12" s="754" t="s">
        <v>58</v>
      </c>
      <c r="L12" s="755"/>
      <c r="M12" s="755"/>
      <c r="N12" s="755"/>
      <c r="O12" s="756"/>
    </row>
    <row r="13" spans="1:15" ht="78" customHeight="1" x14ac:dyDescent="0.2">
      <c r="A13" s="751"/>
      <c r="B13" s="231" t="s">
        <v>109</v>
      </c>
      <c r="C13" s="751"/>
      <c r="D13" s="753"/>
      <c r="E13" s="232" t="s">
        <v>110</v>
      </c>
      <c r="F13" s="232" t="s">
        <v>153</v>
      </c>
      <c r="G13" s="232" t="s">
        <v>154</v>
      </c>
      <c r="H13" s="232" t="s">
        <v>155</v>
      </c>
      <c r="I13" s="232" t="s">
        <v>156</v>
      </c>
      <c r="J13" s="232" t="s">
        <v>157</v>
      </c>
      <c r="K13" s="232" t="s">
        <v>111</v>
      </c>
      <c r="L13" s="232" t="s">
        <v>154</v>
      </c>
      <c r="M13" s="232" t="s">
        <v>155</v>
      </c>
      <c r="N13" s="232" t="s">
        <v>156</v>
      </c>
      <c r="O13" s="232" t="s">
        <v>158</v>
      </c>
    </row>
    <row r="14" spans="1:15" s="239" customFormat="1" ht="14.25" customHeight="1" x14ac:dyDescent="0.2">
      <c r="A14" s="561">
        <v>1</v>
      </c>
      <c r="B14" s="347" t="s">
        <v>187</v>
      </c>
      <c r="C14" s="348"/>
      <c r="D14" s="349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</row>
    <row r="15" spans="1:15" s="239" customFormat="1" ht="24.75" customHeight="1" x14ac:dyDescent="0.2">
      <c r="A15" s="562" t="s">
        <v>483</v>
      </c>
      <c r="B15" s="350" t="s">
        <v>194</v>
      </c>
      <c r="C15" s="351" t="s">
        <v>1</v>
      </c>
      <c r="D15" s="352">
        <v>135</v>
      </c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</row>
    <row r="16" spans="1:15" s="239" customFormat="1" ht="26.25" customHeight="1" x14ac:dyDescent="0.2">
      <c r="A16" s="562" t="s">
        <v>484</v>
      </c>
      <c r="B16" s="353" t="s">
        <v>195</v>
      </c>
      <c r="C16" s="354" t="s">
        <v>196</v>
      </c>
      <c r="D16" s="355">
        <v>2</v>
      </c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</row>
    <row r="17" spans="1:15" s="239" customFormat="1" ht="25.5" customHeight="1" x14ac:dyDescent="0.2">
      <c r="A17" s="562" t="s">
        <v>485</v>
      </c>
      <c r="B17" s="356" t="s">
        <v>197</v>
      </c>
      <c r="C17" s="354" t="s">
        <v>196</v>
      </c>
      <c r="D17" s="355">
        <f>+D16</f>
        <v>2</v>
      </c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</row>
    <row r="18" spans="1:15" s="239" customFormat="1" ht="24.75" customHeight="1" x14ac:dyDescent="0.2">
      <c r="A18" s="562" t="s">
        <v>486</v>
      </c>
      <c r="B18" s="353" t="s">
        <v>198</v>
      </c>
      <c r="C18" s="354" t="s">
        <v>3</v>
      </c>
      <c r="D18" s="357">
        <v>2</v>
      </c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</row>
    <row r="19" spans="1:15" s="239" customFormat="1" ht="24.75" customHeight="1" x14ac:dyDescent="0.2">
      <c r="A19" s="562" t="s">
        <v>487</v>
      </c>
      <c r="B19" s="358" t="s">
        <v>199</v>
      </c>
      <c r="C19" s="359" t="s">
        <v>196</v>
      </c>
      <c r="D19" s="360">
        <f>+D17</f>
        <v>2</v>
      </c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</row>
    <row r="20" spans="1:15" s="239" customFormat="1" ht="25.5" customHeight="1" x14ac:dyDescent="0.2">
      <c r="A20" s="563"/>
      <c r="B20" s="361" t="s">
        <v>200</v>
      </c>
      <c r="C20" s="362" t="s">
        <v>201</v>
      </c>
      <c r="D20" s="360">
        <v>2</v>
      </c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</row>
    <row r="21" spans="1:15" s="239" customFormat="1" ht="24" customHeight="1" x14ac:dyDescent="0.2">
      <c r="A21" s="563" t="s">
        <v>488</v>
      </c>
      <c r="B21" s="358" t="s">
        <v>202</v>
      </c>
      <c r="C21" s="363" t="s">
        <v>3</v>
      </c>
      <c r="D21" s="360">
        <v>1</v>
      </c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</row>
    <row r="22" spans="1:15" s="239" customFormat="1" ht="25.5" customHeight="1" x14ac:dyDescent="0.2">
      <c r="A22" s="563" t="s">
        <v>489</v>
      </c>
      <c r="B22" s="364" t="s">
        <v>203</v>
      </c>
      <c r="C22" s="365" t="s">
        <v>3</v>
      </c>
      <c r="D22" s="366">
        <v>1</v>
      </c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</row>
    <row r="23" spans="1:15" s="239" customFormat="1" ht="24.75" customHeight="1" x14ac:dyDescent="0.2">
      <c r="A23" s="562" t="s">
        <v>490</v>
      </c>
      <c r="B23" s="367" t="s">
        <v>204</v>
      </c>
      <c r="C23" s="368" t="s">
        <v>205</v>
      </c>
      <c r="D23" s="360">
        <v>1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</row>
    <row r="24" spans="1:15" s="239" customFormat="1" ht="25.5" customHeight="1" x14ac:dyDescent="0.2">
      <c r="A24" s="562" t="s">
        <v>491</v>
      </c>
      <c r="B24" s="369" t="s">
        <v>206</v>
      </c>
      <c r="C24" s="370" t="s">
        <v>159</v>
      </c>
      <c r="D24" s="352">
        <v>1</v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</row>
    <row r="25" spans="1:15" s="239" customFormat="1" ht="27" customHeight="1" x14ac:dyDescent="0.3">
      <c r="A25" s="564">
        <v>2</v>
      </c>
      <c r="B25" s="371" t="s">
        <v>207</v>
      </c>
      <c r="C25" s="372"/>
      <c r="D25" s="37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</row>
    <row r="26" spans="1:15" s="239" customFormat="1" ht="27.75" customHeight="1" x14ac:dyDescent="0.2">
      <c r="A26" s="562" t="s">
        <v>492</v>
      </c>
      <c r="B26" s="367" t="s">
        <v>208</v>
      </c>
      <c r="C26" s="374" t="s">
        <v>149</v>
      </c>
      <c r="D26" s="352">
        <v>1052</v>
      </c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</row>
    <row r="27" spans="1:15" s="239" customFormat="1" ht="14.25" customHeight="1" x14ac:dyDescent="0.2">
      <c r="A27" s="565" t="s">
        <v>493</v>
      </c>
      <c r="B27" s="375" t="s">
        <v>209</v>
      </c>
      <c r="C27" s="363" t="s">
        <v>149</v>
      </c>
      <c r="D27" s="376">
        <v>151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</row>
    <row r="28" spans="1:15" s="239" customFormat="1" ht="25.5" customHeight="1" x14ac:dyDescent="0.2">
      <c r="A28" s="562" t="s">
        <v>494</v>
      </c>
      <c r="B28" s="377" t="s">
        <v>210</v>
      </c>
      <c r="C28" s="378" t="s">
        <v>205</v>
      </c>
      <c r="D28" s="352">
        <v>1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</row>
    <row r="29" spans="1:15" s="239" customFormat="1" ht="26.25" customHeight="1" x14ac:dyDescent="0.2">
      <c r="A29" s="562" t="s">
        <v>495</v>
      </c>
      <c r="B29" s="377" t="s">
        <v>211</v>
      </c>
      <c r="C29" s="378" t="s">
        <v>149</v>
      </c>
      <c r="D29" s="352">
        <f>+D31</f>
        <v>753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</row>
    <row r="30" spans="1:15" s="239" customFormat="1" ht="14.25" customHeight="1" x14ac:dyDescent="0.2">
      <c r="A30" s="486"/>
      <c r="B30" s="765" t="s">
        <v>212</v>
      </c>
      <c r="C30" s="766"/>
      <c r="D30" s="360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</row>
    <row r="31" spans="1:15" s="239" customFormat="1" ht="23.25" customHeight="1" x14ac:dyDescent="0.2">
      <c r="A31" s="486" t="s">
        <v>496</v>
      </c>
      <c r="B31" s="379" t="s">
        <v>213</v>
      </c>
      <c r="C31" s="380" t="s">
        <v>149</v>
      </c>
      <c r="D31" s="360">
        <v>753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</row>
    <row r="32" spans="1:15" s="239" customFormat="1" ht="14.25" customHeight="1" x14ac:dyDescent="0.2">
      <c r="A32" s="486"/>
      <c r="B32" s="381" t="s">
        <v>214</v>
      </c>
      <c r="C32" s="382" t="s">
        <v>150</v>
      </c>
      <c r="D32" s="360">
        <f>1.29*1.05</f>
        <v>1.3545</v>
      </c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</row>
    <row r="33" spans="1:15" s="239" customFormat="1" ht="14.25" customHeight="1" x14ac:dyDescent="0.2">
      <c r="A33" s="486"/>
      <c r="B33" s="381" t="s">
        <v>215</v>
      </c>
      <c r="C33" s="382" t="s">
        <v>150</v>
      </c>
      <c r="D33" s="360">
        <f>11.43*1.05</f>
        <v>12.0015</v>
      </c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</row>
    <row r="34" spans="1:15" s="239" customFormat="1" ht="14.25" customHeight="1" x14ac:dyDescent="0.2">
      <c r="A34" s="486"/>
      <c r="B34" s="381" t="s">
        <v>216</v>
      </c>
      <c r="C34" s="382" t="s">
        <v>150</v>
      </c>
      <c r="D34" s="360">
        <f>1.66*1.05</f>
        <v>1.7429999999999999</v>
      </c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</row>
    <row r="35" spans="1:15" s="239" customFormat="1" ht="14.25" customHeight="1" x14ac:dyDescent="0.2">
      <c r="A35" s="486"/>
      <c r="B35" s="381" t="s">
        <v>217</v>
      </c>
      <c r="C35" s="382" t="s">
        <v>150</v>
      </c>
      <c r="D35" s="360">
        <f>2.01*1.05</f>
        <v>2.1105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</row>
    <row r="36" spans="1:15" s="239" customFormat="1" ht="14.25" customHeight="1" x14ac:dyDescent="0.2">
      <c r="A36" s="486"/>
      <c r="B36" s="381" t="s">
        <v>218</v>
      </c>
      <c r="C36" s="382" t="s">
        <v>150</v>
      </c>
      <c r="D36" s="360">
        <f>1.1*1.05</f>
        <v>1.1550000000000002</v>
      </c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</row>
    <row r="37" spans="1:15" s="239" customFormat="1" ht="14.25" customHeight="1" x14ac:dyDescent="0.2">
      <c r="A37" s="486"/>
      <c r="B37" s="381" t="s">
        <v>219</v>
      </c>
      <c r="C37" s="382" t="s">
        <v>150</v>
      </c>
      <c r="D37" s="360">
        <f>1.69*1.05</f>
        <v>1.7745</v>
      </c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</row>
    <row r="38" spans="1:15" s="239" customFormat="1" ht="14.25" customHeight="1" x14ac:dyDescent="0.2">
      <c r="A38" s="486"/>
      <c r="B38" s="381" t="s">
        <v>220</v>
      </c>
      <c r="C38" s="382" t="s">
        <v>150</v>
      </c>
      <c r="D38" s="360">
        <f>0.034*1.05</f>
        <v>3.5700000000000003E-2</v>
      </c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</row>
    <row r="39" spans="1:15" s="243" customFormat="1" ht="14.25" customHeight="1" x14ac:dyDescent="0.2">
      <c r="A39" s="486"/>
      <c r="B39" s="381" t="s">
        <v>221</v>
      </c>
      <c r="C39" s="382" t="s">
        <v>3</v>
      </c>
      <c r="D39" s="360">
        <f>152+289+272</f>
        <v>713</v>
      </c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</row>
    <row r="40" spans="1:15" s="243" customFormat="1" ht="14.25" customHeight="1" x14ac:dyDescent="0.2">
      <c r="A40" s="486"/>
      <c r="B40" s="381" t="s">
        <v>222</v>
      </c>
      <c r="C40" s="382" t="s">
        <v>3</v>
      </c>
      <c r="D40" s="360">
        <v>1790</v>
      </c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</row>
    <row r="41" spans="1:15" s="239" customFormat="1" ht="39" customHeight="1" x14ac:dyDescent="0.2">
      <c r="A41" s="486"/>
      <c r="B41" s="381" t="s">
        <v>223</v>
      </c>
      <c r="C41" s="382" t="s">
        <v>3</v>
      </c>
      <c r="D41" s="360">
        <f>+D40*2</f>
        <v>3580</v>
      </c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</row>
    <row r="42" spans="1:15" s="243" customFormat="1" ht="14.25" customHeight="1" x14ac:dyDescent="0.2">
      <c r="A42" s="486"/>
      <c r="B42" s="381" t="s">
        <v>224</v>
      </c>
      <c r="C42" s="383" t="s">
        <v>3</v>
      </c>
      <c r="D42" s="384">
        <f>+D41</f>
        <v>3580</v>
      </c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</row>
    <row r="43" spans="1:15" s="239" customFormat="1" ht="28.5" customHeight="1" x14ac:dyDescent="0.2">
      <c r="A43" s="486"/>
      <c r="B43" s="385" t="s">
        <v>225</v>
      </c>
      <c r="C43" s="383" t="s">
        <v>1</v>
      </c>
      <c r="D43" s="352">
        <f>3673*1.1</f>
        <v>4040.3</v>
      </c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</row>
    <row r="44" spans="1:15" s="239" customFormat="1" ht="28.5" customHeight="1" x14ac:dyDescent="0.2">
      <c r="A44" s="486"/>
      <c r="B44" s="381" t="s">
        <v>226</v>
      </c>
      <c r="C44" s="382" t="s">
        <v>3</v>
      </c>
      <c r="D44" s="360">
        <f>3312+7306+5696</f>
        <v>16314</v>
      </c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</row>
    <row r="45" spans="1:15" s="239" customFormat="1" ht="14.25" customHeight="1" x14ac:dyDescent="0.2">
      <c r="A45" s="486"/>
      <c r="B45" s="381" t="s">
        <v>227</v>
      </c>
      <c r="C45" s="382" t="s">
        <v>3</v>
      </c>
      <c r="D45" s="360">
        <v>4980</v>
      </c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</row>
    <row r="46" spans="1:15" s="239" customFormat="1" ht="27.75" customHeight="1" x14ac:dyDescent="0.2">
      <c r="A46" s="566"/>
      <c r="B46" s="381" t="s">
        <v>228</v>
      </c>
      <c r="C46" s="386" t="s">
        <v>3</v>
      </c>
      <c r="D46" s="387">
        <v>3320</v>
      </c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</row>
    <row r="47" spans="1:15" s="243" customFormat="1" ht="14.25" customHeight="1" x14ac:dyDescent="0.2">
      <c r="A47" s="566" t="s">
        <v>497</v>
      </c>
      <c r="B47" s="388" t="s">
        <v>229</v>
      </c>
      <c r="C47" s="389" t="s">
        <v>149</v>
      </c>
      <c r="D47" s="387">
        <f>725.97+41</f>
        <v>766.97</v>
      </c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</row>
    <row r="48" spans="1:15" s="243" customFormat="1" ht="14.25" customHeight="1" x14ac:dyDescent="0.2">
      <c r="A48" s="566"/>
      <c r="B48" s="390" t="s">
        <v>230</v>
      </c>
      <c r="C48" s="380" t="s">
        <v>149</v>
      </c>
      <c r="D48" s="387">
        <f>+D31*1.1</f>
        <v>828.30000000000007</v>
      </c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</row>
    <row r="49" spans="1:15" s="243" customFormat="1" ht="14.25" customHeight="1" x14ac:dyDescent="0.2">
      <c r="A49" s="566"/>
      <c r="B49" s="391" t="s">
        <v>231</v>
      </c>
      <c r="C49" s="389" t="s">
        <v>149</v>
      </c>
      <c r="D49" s="387">
        <f>41*1.1</f>
        <v>45.1</v>
      </c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</row>
    <row r="50" spans="1:15" s="239" customFormat="1" ht="14.25" customHeight="1" x14ac:dyDescent="0.2">
      <c r="A50" s="566"/>
      <c r="B50" s="392" t="s">
        <v>232</v>
      </c>
      <c r="C50" s="389" t="s">
        <v>3</v>
      </c>
      <c r="D50" s="387">
        <f>+D47*4</f>
        <v>3067.88</v>
      </c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</row>
    <row r="51" spans="1:15" s="243" customFormat="1" ht="32.25" customHeight="1" x14ac:dyDescent="0.2">
      <c r="A51" s="563" t="s">
        <v>498</v>
      </c>
      <c r="B51" s="393" t="s">
        <v>233</v>
      </c>
      <c r="C51" s="394" t="s">
        <v>150</v>
      </c>
      <c r="D51" s="395">
        <f>725.97*0.15*1.3</f>
        <v>141.56415000000001</v>
      </c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</row>
    <row r="52" spans="1:15" s="243" customFormat="1" ht="25.5" customHeight="1" x14ac:dyDescent="0.2">
      <c r="A52" s="566" t="s">
        <v>499</v>
      </c>
      <c r="B52" s="396" t="s">
        <v>234</v>
      </c>
      <c r="C52" s="389" t="s">
        <v>149</v>
      </c>
      <c r="D52" s="387">
        <f>+D31</f>
        <v>753</v>
      </c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</row>
    <row r="53" spans="1:15" s="243" customFormat="1" ht="14.25" customHeight="1" x14ac:dyDescent="0.2">
      <c r="A53" s="486"/>
      <c r="B53" s="397" t="s">
        <v>235</v>
      </c>
      <c r="C53" s="380" t="s">
        <v>149</v>
      </c>
      <c r="D53" s="360">
        <f>+D52*1.04</f>
        <v>783.12</v>
      </c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</row>
    <row r="54" spans="1:15" s="243" customFormat="1" ht="14.25" customHeight="1" x14ac:dyDescent="0.2">
      <c r="A54" s="486"/>
      <c r="B54" s="397" t="s">
        <v>236</v>
      </c>
      <c r="C54" s="380" t="s">
        <v>1</v>
      </c>
      <c r="D54" s="360">
        <v>570</v>
      </c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</row>
    <row r="55" spans="1:15" s="239" customFormat="1" ht="24.75" customHeight="1" x14ac:dyDescent="0.2">
      <c r="A55" s="486"/>
      <c r="B55" s="390" t="s">
        <v>237</v>
      </c>
      <c r="C55" s="380" t="s">
        <v>3</v>
      </c>
      <c r="D55" s="360">
        <f>+D52*21</f>
        <v>15813</v>
      </c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</row>
    <row r="56" spans="1:15" s="239" customFormat="1" ht="24.75" customHeight="1" x14ac:dyDescent="0.2">
      <c r="A56" s="486" t="s">
        <v>500</v>
      </c>
      <c r="B56" s="398" t="s">
        <v>238</v>
      </c>
      <c r="C56" s="389" t="s">
        <v>1</v>
      </c>
      <c r="D56" s="387">
        <v>89.68</v>
      </c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</row>
    <row r="57" spans="1:15" s="239" customFormat="1" ht="24.75" customHeight="1" x14ac:dyDescent="0.2">
      <c r="A57" s="486" t="s">
        <v>501</v>
      </c>
      <c r="B57" s="399" t="s">
        <v>239</v>
      </c>
      <c r="C57" s="394" t="s">
        <v>1</v>
      </c>
      <c r="D57" s="395">
        <v>154</v>
      </c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</row>
    <row r="58" spans="1:15" s="243" customFormat="1" ht="14.25" customHeight="1" x14ac:dyDescent="0.2">
      <c r="A58" s="486"/>
      <c r="B58" s="400" t="s">
        <v>240</v>
      </c>
      <c r="C58" s="380"/>
      <c r="D58" s="360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</row>
    <row r="59" spans="1:15" s="239" customFormat="1" ht="14.25" customHeight="1" x14ac:dyDescent="0.2">
      <c r="A59" s="567" t="s">
        <v>502</v>
      </c>
      <c r="B59" s="401" t="s">
        <v>241</v>
      </c>
      <c r="C59" s="378" t="s">
        <v>1</v>
      </c>
      <c r="D59" s="352">
        <v>416</v>
      </c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</row>
    <row r="60" spans="1:15" s="243" customFormat="1" ht="14.25" customHeight="1" x14ac:dyDescent="0.2">
      <c r="A60" s="568"/>
      <c r="B60" s="402" t="s">
        <v>242</v>
      </c>
      <c r="C60" s="380" t="s">
        <v>3</v>
      </c>
      <c r="D60" s="360">
        <v>111</v>
      </c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</row>
    <row r="61" spans="1:15" s="243" customFormat="1" ht="14.25" customHeight="1" x14ac:dyDescent="0.2">
      <c r="A61" s="568"/>
      <c r="B61" s="402" t="s">
        <v>243</v>
      </c>
      <c r="C61" s="380" t="s">
        <v>3</v>
      </c>
      <c r="D61" s="360">
        <f>300*4</f>
        <v>1200</v>
      </c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</row>
    <row r="62" spans="1:15" s="243" customFormat="1" ht="14.25" customHeight="1" x14ac:dyDescent="0.2">
      <c r="A62" s="486"/>
      <c r="B62" s="390" t="s">
        <v>244</v>
      </c>
      <c r="C62" s="380" t="s">
        <v>1</v>
      </c>
      <c r="D62" s="360">
        <f>+D59</f>
        <v>416</v>
      </c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</row>
    <row r="63" spans="1:15" s="239" customFormat="1" ht="14.25" customHeight="1" x14ac:dyDescent="0.2">
      <c r="A63" s="486"/>
      <c r="B63" s="403" t="s">
        <v>245</v>
      </c>
      <c r="C63" s="380" t="s">
        <v>3</v>
      </c>
      <c r="D63" s="360">
        <v>824</v>
      </c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</row>
    <row r="64" spans="1:15" s="243" customFormat="1" ht="14.25" customHeight="1" x14ac:dyDescent="0.2">
      <c r="A64" s="486"/>
      <c r="B64" s="381" t="s">
        <v>246</v>
      </c>
      <c r="C64" s="380" t="s">
        <v>3</v>
      </c>
      <c r="D64" s="360">
        <f>+D63*2</f>
        <v>1648</v>
      </c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</row>
    <row r="65" spans="1:15" s="239" customFormat="1" ht="40.5" customHeight="1" x14ac:dyDescent="0.2">
      <c r="A65" s="486"/>
      <c r="B65" s="390" t="s">
        <v>247</v>
      </c>
      <c r="C65" s="380" t="s">
        <v>3</v>
      </c>
      <c r="D65" s="360">
        <f>+D64</f>
        <v>1648</v>
      </c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</row>
    <row r="66" spans="1:15" s="239" customFormat="1" ht="25.5" customHeight="1" x14ac:dyDescent="0.2">
      <c r="A66" s="486" t="s">
        <v>503</v>
      </c>
      <c r="B66" s="379" t="s">
        <v>248</v>
      </c>
      <c r="C66" s="380" t="s">
        <v>150</v>
      </c>
      <c r="D66" s="360">
        <v>1.25</v>
      </c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</row>
    <row r="67" spans="1:15" s="243" customFormat="1" ht="25.5" customHeight="1" x14ac:dyDescent="0.2">
      <c r="A67" s="569" t="s">
        <v>506</v>
      </c>
      <c r="B67" s="404" t="s">
        <v>249</v>
      </c>
      <c r="C67" s="405" t="s">
        <v>1</v>
      </c>
      <c r="D67" s="406">
        <v>236</v>
      </c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</row>
    <row r="68" spans="1:15" s="243" customFormat="1" ht="14.25" customHeight="1" x14ac:dyDescent="0.2">
      <c r="A68" s="486" t="s">
        <v>507</v>
      </c>
      <c r="B68" s="396" t="s">
        <v>250</v>
      </c>
      <c r="C68" s="394" t="s">
        <v>149</v>
      </c>
      <c r="D68" s="395">
        <f>300*0.27</f>
        <v>81</v>
      </c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</row>
    <row r="69" spans="1:15" s="243" customFormat="1" ht="14.25" customHeight="1" x14ac:dyDescent="0.2">
      <c r="A69" s="486"/>
      <c r="B69" s="397" t="s">
        <v>235</v>
      </c>
      <c r="C69" s="380" t="s">
        <v>149</v>
      </c>
      <c r="D69" s="360">
        <f>+D68*1.05</f>
        <v>85.05</v>
      </c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</row>
    <row r="70" spans="1:15" s="243" customFormat="1" ht="14.25" customHeight="1" x14ac:dyDescent="0.2">
      <c r="A70" s="486"/>
      <c r="B70" s="390" t="s">
        <v>237</v>
      </c>
      <c r="C70" s="380" t="s">
        <v>3</v>
      </c>
      <c r="D70" s="360">
        <v>1000</v>
      </c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</row>
    <row r="71" spans="1:15" s="243" customFormat="1" ht="14.25" customHeight="1" x14ac:dyDescent="0.2">
      <c r="A71" s="568" t="s">
        <v>509</v>
      </c>
      <c r="B71" s="407" t="s">
        <v>251</v>
      </c>
      <c r="C71" s="380" t="s">
        <v>1</v>
      </c>
      <c r="D71" s="360">
        <v>116</v>
      </c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</row>
    <row r="72" spans="1:15" s="243" customFormat="1" ht="14.25" customHeight="1" x14ac:dyDescent="0.2">
      <c r="A72" s="566"/>
      <c r="B72" s="390" t="s">
        <v>230</v>
      </c>
      <c r="C72" s="380" t="s">
        <v>149</v>
      </c>
      <c r="D72" s="387">
        <f>+D71*0.3*1.1</f>
        <v>38.28</v>
      </c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</row>
    <row r="73" spans="1:15" s="239" customFormat="1" ht="14.25" customHeight="1" x14ac:dyDescent="0.2">
      <c r="A73" s="568"/>
      <c r="B73" s="397" t="s">
        <v>252</v>
      </c>
      <c r="C73" s="378" t="s">
        <v>149</v>
      </c>
      <c r="D73" s="352">
        <f>+D71*0.4</f>
        <v>46.400000000000006</v>
      </c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</row>
    <row r="74" spans="1:15" s="239" customFormat="1" ht="24.75" customHeight="1" x14ac:dyDescent="0.2">
      <c r="A74" s="486"/>
      <c r="B74" s="397" t="s">
        <v>253</v>
      </c>
      <c r="C74" s="380" t="s">
        <v>1</v>
      </c>
      <c r="D74" s="360">
        <f>+D71*1.1</f>
        <v>127.60000000000001</v>
      </c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</row>
    <row r="75" spans="1:15" s="239" customFormat="1" ht="27.75" customHeight="1" x14ac:dyDescent="0.2">
      <c r="A75" s="568"/>
      <c r="B75" s="397" t="s">
        <v>254</v>
      </c>
      <c r="C75" s="378" t="s">
        <v>172</v>
      </c>
      <c r="D75" s="352">
        <v>9</v>
      </c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</row>
    <row r="76" spans="1:15" s="239" customFormat="1" ht="14.25" customHeight="1" x14ac:dyDescent="0.2">
      <c r="A76" s="568"/>
      <c r="B76" s="397" t="s">
        <v>255</v>
      </c>
      <c r="C76" s="378" t="s">
        <v>172</v>
      </c>
      <c r="D76" s="352">
        <f>+D71*4</f>
        <v>464</v>
      </c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</row>
    <row r="77" spans="1:15" s="239" customFormat="1" ht="14.25" customHeight="1" x14ac:dyDescent="0.2">
      <c r="A77" s="570"/>
      <c r="B77" s="400" t="s">
        <v>256</v>
      </c>
      <c r="C77" s="380"/>
      <c r="D77" s="360"/>
      <c r="E77" s="346"/>
      <c r="F77" s="346"/>
      <c r="G77" s="346"/>
      <c r="H77" s="346"/>
      <c r="I77" s="346"/>
      <c r="J77" s="346"/>
      <c r="K77" s="346"/>
      <c r="L77" s="346"/>
      <c r="M77" s="346"/>
      <c r="N77" s="346"/>
      <c r="O77" s="346"/>
    </row>
    <row r="78" spans="1:15" s="239" customFormat="1" ht="14.25" customHeight="1" x14ac:dyDescent="0.2">
      <c r="A78" s="486" t="s">
        <v>510</v>
      </c>
      <c r="B78" s="388" t="s">
        <v>257</v>
      </c>
      <c r="C78" s="408" t="s">
        <v>3</v>
      </c>
      <c r="D78" s="384">
        <v>1</v>
      </c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</row>
    <row r="79" spans="1:15" s="239" customFormat="1" ht="14.25" customHeight="1" x14ac:dyDescent="0.2">
      <c r="A79" s="566" t="s">
        <v>511</v>
      </c>
      <c r="B79" s="409" t="s">
        <v>258</v>
      </c>
      <c r="C79" s="410" t="s">
        <v>259</v>
      </c>
      <c r="D79" s="384">
        <v>1</v>
      </c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</row>
    <row r="80" spans="1:15" s="239" customFormat="1" ht="14.25" customHeight="1" x14ac:dyDescent="0.2">
      <c r="A80" s="571" t="s">
        <v>512</v>
      </c>
      <c r="B80" s="411" t="s">
        <v>260</v>
      </c>
      <c r="C80" s="412" t="s">
        <v>205</v>
      </c>
      <c r="D80" s="413">
        <v>1</v>
      </c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</row>
    <row r="81" spans="1:15" s="239" customFormat="1" ht="14.25" customHeight="1" x14ac:dyDescent="0.2">
      <c r="A81" s="572" t="s">
        <v>475</v>
      </c>
      <c r="B81" s="560" t="s">
        <v>188</v>
      </c>
      <c r="C81" s="333"/>
      <c r="D81" s="340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</row>
    <row r="82" spans="1:15" s="239" customFormat="1" ht="14.25" customHeight="1" x14ac:dyDescent="0.2">
      <c r="A82" s="332"/>
      <c r="B82" s="414" t="s">
        <v>261</v>
      </c>
      <c r="C82" s="415"/>
      <c r="D82" s="416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</row>
    <row r="83" spans="1:15" s="239" customFormat="1" ht="14.25" customHeight="1" x14ac:dyDescent="0.2">
      <c r="A83" s="563" t="s">
        <v>513</v>
      </c>
      <c r="B83" s="398" t="s">
        <v>262</v>
      </c>
      <c r="C83" s="417" t="s">
        <v>1</v>
      </c>
      <c r="D83" s="418">
        <v>72</v>
      </c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</row>
    <row r="84" spans="1:15" s="239" customFormat="1" ht="14.25" customHeight="1" x14ac:dyDescent="0.2">
      <c r="A84" s="563" t="s">
        <v>514</v>
      </c>
      <c r="B84" s="398" t="s">
        <v>263</v>
      </c>
      <c r="C84" s="417" t="s">
        <v>149</v>
      </c>
      <c r="D84" s="418">
        <f>+D104</f>
        <v>67.5</v>
      </c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</row>
    <row r="85" spans="1:15" s="239" customFormat="1" ht="14.25" customHeight="1" x14ac:dyDescent="0.2">
      <c r="A85" s="563" t="s">
        <v>515</v>
      </c>
      <c r="B85" s="398" t="s">
        <v>264</v>
      </c>
      <c r="C85" s="417" t="s">
        <v>150</v>
      </c>
      <c r="D85" s="418">
        <f>1.4*1.2</f>
        <v>1.68</v>
      </c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</row>
    <row r="86" spans="1:15" s="239" customFormat="1" ht="14.25" customHeight="1" x14ac:dyDescent="0.2">
      <c r="A86" s="563" t="s">
        <v>516</v>
      </c>
      <c r="B86" s="398" t="s">
        <v>265</v>
      </c>
      <c r="C86" s="417" t="s">
        <v>150</v>
      </c>
      <c r="D86" s="418">
        <f>1.08*1.2</f>
        <v>1.296</v>
      </c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</row>
    <row r="87" spans="1:15" s="239" customFormat="1" ht="14.25" customHeight="1" x14ac:dyDescent="0.2">
      <c r="A87" s="563" t="s">
        <v>517</v>
      </c>
      <c r="B87" s="398" t="s">
        <v>266</v>
      </c>
      <c r="C87" s="417" t="s">
        <v>150</v>
      </c>
      <c r="D87" s="418">
        <v>46</v>
      </c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</row>
    <row r="88" spans="1:15" s="239" customFormat="1" ht="14.25" customHeight="1" x14ac:dyDescent="0.2">
      <c r="A88" s="563" t="s">
        <v>518</v>
      </c>
      <c r="B88" s="398" t="s">
        <v>267</v>
      </c>
      <c r="C88" s="417" t="s">
        <v>150</v>
      </c>
      <c r="D88" s="418">
        <f>+D87</f>
        <v>46</v>
      </c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</row>
    <row r="89" spans="1:15" s="239" customFormat="1" ht="14.25" customHeight="1" x14ac:dyDescent="0.2">
      <c r="A89" s="573" t="s">
        <v>519</v>
      </c>
      <c r="B89" s="398" t="s">
        <v>268</v>
      </c>
      <c r="C89" s="417" t="s">
        <v>149</v>
      </c>
      <c r="D89" s="418">
        <f>+D99+D112</f>
        <v>125.03999999999999</v>
      </c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</row>
    <row r="90" spans="1:15" s="239" customFormat="1" ht="24.75" customHeight="1" x14ac:dyDescent="0.2">
      <c r="A90" s="574" t="s">
        <v>520</v>
      </c>
      <c r="B90" s="419" t="s">
        <v>269</v>
      </c>
      <c r="C90" s="417" t="s">
        <v>149</v>
      </c>
      <c r="D90" s="418">
        <f>+D89</f>
        <v>125.03999999999999</v>
      </c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</row>
    <row r="91" spans="1:15" s="239" customFormat="1" ht="31.5" customHeight="1" x14ac:dyDescent="0.2">
      <c r="A91" s="574" t="s">
        <v>521</v>
      </c>
      <c r="B91" s="377" t="s">
        <v>270</v>
      </c>
      <c r="C91" s="417" t="s">
        <v>150</v>
      </c>
      <c r="D91" s="418">
        <v>0.2</v>
      </c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</row>
    <row r="92" spans="1:15" s="239" customFormat="1" ht="14.25" customHeight="1" x14ac:dyDescent="0.2">
      <c r="A92" s="574" t="s">
        <v>522</v>
      </c>
      <c r="B92" s="377" t="s">
        <v>271</v>
      </c>
      <c r="C92" s="417" t="s">
        <v>149</v>
      </c>
      <c r="D92" s="418">
        <v>1.4</v>
      </c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</row>
    <row r="93" spans="1:15" s="239" customFormat="1" ht="26.25" customHeight="1" x14ac:dyDescent="0.2">
      <c r="A93" s="574" t="s">
        <v>523</v>
      </c>
      <c r="B93" s="420" t="s">
        <v>272</v>
      </c>
      <c r="C93" s="417" t="s">
        <v>149</v>
      </c>
      <c r="D93" s="418">
        <f>+D89*0.2</f>
        <v>25.007999999999999</v>
      </c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</row>
    <row r="94" spans="1:15" s="239" customFormat="1" ht="27.75" customHeight="1" x14ac:dyDescent="0.2">
      <c r="A94" s="574" t="s">
        <v>524</v>
      </c>
      <c r="B94" s="421" t="s">
        <v>273</v>
      </c>
      <c r="C94" s="417" t="s">
        <v>169</v>
      </c>
      <c r="D94" s="418">
        <f>+D93*0.1</f>
        <v>2.5007999999999999</v>
      </c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</row>
    <row r="95" spans="1:15" s="239" customFormat="1" ht="25.5" customHeight="1" x14ac:dyDescent="0.2">
      <c r="A95" s="574" t="s">
        <v>508</v>
      </c>
      <c r="B95" s="398" t="s">
        <v>274</v>
      </c>
      <c r="C95" s="417" t="s">
        <v>3</v>
      </c>
      <c r="D95" s="418">
        <v>4</v>
      </c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</row>
    <row r="96" spans="1:15" s="239" customFormat="1" ht="27" customHeight="1" x14ac:dyDescent="0.2">
      <c r="A96" s="574" t="s">
        <v>525</v>
      </c>
      <c r="B96" s="422" t="s">
        <v>275</v>
      </c>
      <c r="C96" s="370" t="s">
        <v>150</v>
      </c>
      <c r="D96" s="423">
        <v>9</v>
      </c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</row>
    <row r="97" spans="1:15" s="239" customFormat="1" ht="27.75" customHeight="1" x14ac:dyDescent="0.2">
      <c r="A97" s="575"/>
      <c r="B97" s="424" t="s">
        <v>276</v>
      </c>
      <c r="C97" s="425"/>
      <c r="D97" s="426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</row>
    <row r="98" spans="1:15" s="239" customFormat="1" ht="35.25" customHeight="1" x14ac:dyDescent="0.2">
      <c r="A98" s="562" t="s">
        <v>526</v>
      </c>
      <c r="B98" s="427" t="s">
        <v>277</v>
      </c>
      <c r="C98" s="428" t="s">
        <v>149</v>
      </c>
      <c r="D98" s="429">
        <v>180</v>
      </c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</row>
    <row r="99" spans="1:15" s="239" customFormat="1" ht="35.25" customHeight="1" x14ac:dyDescent="0.2">
      <c r="A99" s="574" t="s">
        <v>527</v>
      </c>
      <c r="B99" s="398" t="s">
        <v>278</v>
      </c>
      <c r="C99" s="417" t="s">
        <v>149</v>
      </c>
      <c r="D99" s="418">
        <v>116.8</v>
      </c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</row>
    <row r="100" spans="1:15" s="239" customFormat="1" ht="26.25" customHeight="1" x14ac:dyDescent="0.2">
      <c r="A100" s="574"/>
      <c r="B100" s="397" t="s">
        <v>279</v>
      </c>
      <c r="C100" s="378" t="s">
        <v>145</v>
      </c>
      <c r="D100" s="352">
        <f>+D99*0.25</f>
        <v>29.2</v>
      </c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</row>
    <row r="101" spans="1:15" s="239" customFormat="1" ht="14.25" customHeight="1" x14ac:dyDescent="0.2">
      <c r="A101" s="574"/>
      <c r="B101" s="397" t="s">
        <v>280</v>
      </c>
      <c r="C101" s="378" t="s">
        <v>145</v>
      </c>
      <c r="D101" s="352">
        <f>+D99*6</f>
        <v>700.8</v>
      </c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</row>
    <row r="102" spans="1:15" s="239" customFormat="1" ht="14.25" customHeight="1" x14ac:dyDescent="0.2">
      <c r="A102" s="574"/>
      <c r="B102" s="430" t="s">
        <v>281</v>
      </c>
      <c r="C102" s="417" t="s">
        <v>149</v>
      </c>
      <c r="D102" s="418">
        <f>+D99*1.1</f>
        <v>128.48000000000002</v>
      </c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</row>
    <row r="103" spans="1:15" s="239" customFormat="1" ht="27.75" customHeight="1" x14ac:dyDescent="0.2">
      <c r="A103" s="574"/>
      <c r="B103" s="430" t="s">
        <v>282</v>
      </c>
      <c r="C103" s="417" t="s">
        <v>3</v>
      </c>
      <c r="D103" s="418">
        <f>+D104*7</f>
        <v>472.5</v>
      </c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</row>
    <row r="104" spans="1:15" s="239" customFormat="1" ht="37.5" customHeight="1" x14ac:dyDescent="0.2">
      <c r="A104" s="574" t="s">
        <v>528</v>
      </c>
      <c r="B104" s="398" t="s">
        <v>283</v>
      </c>
      <c r="C104" s="417" t="s">
        <v>149</v>
      </c>
      <c r="D104" s="418">
        <v>67.5</v>
      </c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</row>
    <row r="105" spans="1:15" s="239" customFormat="1" ht="14.25" customHeight="1" x14ac:dyDescent="0.2">
      <c r="A105" s="574"/>
      <c r="B105" s="397" t="s">
        <v>284</v>
      </c>
      <c r="C105" s="380" t="s">
        <v>145</v>
      </c>
      <c r="D105" s="360">
        <f>+D104*6</f>
        <v>405</v>
      </c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</row>
    <row r="106" spans="1:15" s="239" customFormat="1" ht="14.25" customHeight="1" x14ac:dyDescent="0.2">
      <c r="A106" s="574"/>
      <c r="B106" s="397" t="s">
        <v>285</v>
      </c>
      <c r="C106" s="380" t="s">
        <v>149</v>
      </c>
      <c r="D106" s="360">
        <f>+D104*1.12</f>
        <v>75.600000000000009</v>
      </c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</row>
    <row r="107" spans="1:15" s="239" customFormat="1" ht="26.25" customHeight="1" x14ac:dyDescent="0.2">
      <c r="A107" s="574"/>
      <c r="B107" s="397" t="s">
        <v>286</v>
      </c>
      <c r="C107" s="408" t="s">
        <v>1</v>
      </c>
      <c r="D107" s="384">
        <v>15</v>
      </c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</row>
    <row r="108" spans="1:15" s="239" customFormat="1" ht="14.25" customHeight="1" x14ac:dyDescent="0.2">
      <c r="A108" s="486"/>
      <c r="B108" s="397" t="s">
        <v>287</v>
      </c>
      <c r="C108" s="380" t="s">
        <v>145</v>
      </c>
      <c r="D108" s="360">
        <f>+D104*0.25</f>
        <v>16.875</v>
      </c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</row>
    <row r="109" spans="1:15" s="239" customFormat="1" ht="29.25" customHeight="1" x14ac:dyDescent="0.2">
      <c r="A109" s="486"/>
      <c r="B109" s="397" t="s">
        <v>288</v>
      </c>
      <c r="C109" s="380" t="s">
        <v>145</v>
      </c>
      <c r="D109" s="360">
        <f>+D104*3</f>
        <v>202.5</v>
      </c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</row>
    <row r="110" spans="1:15" s="239" customFormat="1" ht="14.25" customHeight="1" x14ac:dyDescent="0.2">
      <c r="A110" s="486"/>
      <c r="B110" s="397" t="s">
        <v>289</v>
      </c>
      <c r="C110" s="380" t="s">
        <v>145</v>
      </c>
      <c r="D110" s="360">
        <f>+D109</f>
        <v>202.5</v>
      </c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</row>
    <row r="111" spans="1:15" s="239" customFormat="1" ht="14.25" customHeight="1" x14ac:dyDescent="0.2">
      <c r="A111" s="568"/>
      <c r="B111" s="424" t="s">
        <v>290</v>
      </c>
      <c r="C111" s="394"/>
      <c r="D111" s="395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</row>
    <row r="112" spans="1:15" s="239" customFormat="1" ht="27" customHeight="1" x14ac:dyDescent="0.2">
      <c r="A112" s="568" t="s">
        <v>529</v>
      </c>
      <c r="B112" s="396" t="s">
        <v>291</v>
      </c>
      <c r="C112" s="394" t="s">
        <v>149</v>
      </c>
      <c r="D112" s="395">
        <f>41.2*0.2</f>
        <v>8.24</v>
      </c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</row>
    <row r="113" spans="1:15" s="239" customFormat="1" ht="25.5" customHeight="1" x14ac:dyDescent="0.2">
      <c r="A113" s="568"/>
      <c r="B113" s="397" t="s">
        <v>292</v>
      </c>
      <c r="C113" s="380" t="s">
        <v>1</v>
      </c>
      <c r="D113" s="360">
        <v>27</v>
      </c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</row>
    <row r="114" spans="1:15" s="239" customFormat="1" ht="14.25" customHeight="1" x14ac:dyDescent="0.2">
      <c r="A114" s="568"/>
      <c r="B114" s="397" t="s">
        <v>279</v>
      </c>
      <c r="C114" s="378" t="s">
        <v>145</v>
      </c>
      <c r="D114" s="352">
        <f>+D112*0.25</f>
        <v>2.06</v>
      </c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</row>
    <row r="115" spans="1:15" s="239" customFormat="1" ht="14.25" customHeight="1" x14ac:dyDescent="0.2">
      <c r="A115" s="568"/>
      <c r="B115" s="397" t="s">
        <v>280</v>
      </c>
      <c r="C115" s="378" t="s">
        <v>145</v>
      </c>
      <c r="D115" s="352">
        <f>+D112*8</f>
        <v>65.92</v>
      </c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</row>
    <row r="116" spans="1:15" s="239" customFormat="1" ht="14.25" customHeight="1" x14ac:dyDescent="0.2">
      <c r="A116" s="568"/>
      <c r="B116" s="431" t="s">
        <v>293</v>
      </c>
      <c r="C116" s="394" t="s">
        <v>149</v>
      </c>
      <c r="D116" s="395">
        <f>+D112*1.1</f>
        <v>9.0640000000000018</v>
      </c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</row>
    <row r="117" spans="1:15" s="239" customFormat="1" ht="21.75" customHeight="1" x14ac:dyDescent="0.2">
      <c r="A117" s="568" t="s">
        <v>530</v>
      </c>
      <c r="B117" s="379" t="s">
        <v>294</v>
      </c>
      <c r="C117" s="394" t="s">
        <v>149</v>
      </c>
      <c r="D117" s="395">
        <f>41.2*0.35</f>
        <v>14.42</v>
      </c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</row>
    <row r="118" spans="1:15" s="239" customFormat="1" ht="23.25" customHeight="1" x14ac:dyDescent="0.2">
      <c r="A118" s="568"/>
      <c r="B118" s="431" t="s">
        <v>295</v>
      </c>
      <c r="C118" s="394" t="s">
        <v>145</v>
      </c>
      <c r="D118" s="395">
        <f>+D117*6</f>
        <v>86.52</v>
      </c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</row>
    <row r="119" spans="1:15" s="239" customFormat="1" ht="14.25" customHeight="1" x14ac:dyDescent="0.2">
      <c r="A119" s="568"/>
      <c r="B119" s="431" t="s">
        <v>296</v>
      </c>
      <c r="C119" s="394" t="s">
        <v>149</v>
      </c>
      <c r="D119" s="395">
        <f>+D117*1.2</f>
        <v>17.303999999999998</v>
      </c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</row>
    <row r="120" spans="1:15" s="239" customFormat="1" ht="22.5" customHeight="1" x14ac:dyDescent="0.2">
      <c r="A120" s="574"/>
      <c r="B120" s="397" t="s">
        <v>297</v>
      </c>
      <c r="C120" s="408" t="s">
        <v>1</v>
      </c>
      <c r="D120" s="384">
        <v>12</v>
      </c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</row>
    <row r="121" spans="1:15" s="239" customFormat="1" ht="22.5" customHeight="1" x14ac:dyDescent="0.2">
      <c r="A121" s="486"/>
      <c r="B121" s="431" t="s">
        <v>298</v>
      </c>
      <c r="C121" s="408" t="s">
        <v>1</v>
      </c>
      <c r="D121" s="384">
        <v>15</v>
      </c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</row>
    <row r="122" spans="1:15" s="239" customFormat="1" ht="14.25" customHeight="1" x14ac:dyDescent="0.2">
      <c r="A122" s="486" t="s">
        <v>531</v>
      </c>
      <c r="B122" s="432" t="s">
        <v>299</v>
      </c>
      <c r="C122" s="408" t="s">
        <v>149</v>
      </c>
      <c r="D122" s="384">
        <v>9.42</v>
      </c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</row>
    <row r="123" spans="1:15" s="239" customFormat="1" ht="14.25" customHeight="1" x14ac:dyDescent="0.2">
      <c r="A123" s="568"/>
      <c r="B123" s="431" t="s">
        <v>287</v>
      </c>
      <c r="C123" s="394" t="s">
        <v>145</v>
      </c>
      <c r="D123" s="395">
        <f>+D122*0.25</f>
        <v>2.355</v>
      </c>
      <c r="E123" s="346"/>
      <c r="F123" s="346"/>
      <c r="G123" s="346"/>
      <c r="H123" s="346"/>
      <c r="I123" s="346"/>
      <c r="J123" s="346"/>
      <c r="K123" s="346"/>
      <c r="L123" s="346"/>
      <c r="M123" s="346"/>
      <c r="N123" s="346"/>
      <c r="O123" s="346"/>
    </row>
    <row r="124" spans="1:15" s="239" customFormat="1" ht="22.5" customHeight="1" x14ac:dyDescent="0.2">
      <c r="A124" s="568"/>
      <c r="B124" s="397" t="s">
        <v>288</v>
      </c>
      <c r="C124" s="394" t="s">
        <v>145</v>
      </c>
      <c r="D124" s="395">
        <f>+D122*3</f>
        <v>28.259999999999998</v>
      </c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</row>
    <row r="125" spans="1:15" s="239" customFormat="1" ht="14.25" customHeight="1" x14ac:dyDescent="0.2">
      <c r="A125" s="568"/>
      <c r="B125" s="431" t="s">
        <v>300</v>
      </c>
      <c r="C125" s="394" t="s">
        <v>145</v>
      </c>
      <c r="D125" s="395">
        <f>+D124</f>
        <v>28.259999999999998</v>
      </c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</row>
    <row r="126" spans="1:15" s="239" customFormat="1" ht="14.25" customHeight="1" x14ac:dyDescent="0.2">
      <c r="A126" s="574"/>
      <c r="B126" s="433" t="s">
        <v>301</v>
      </c>
      <c r="C126" s="434"/>
      <c r="D126" s="435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</row>
    <row r="127" spans="1:15" s="239" customFormat="1" ht="14.25" customHeight="1" x14ac:dyDescent="0.2">
      <c r="A127" s="574" t="s">
        <v>532</v>
      </c>
      <c r="B127" s="436" t="s">
        <v>302</v>
      </c>
      <c r="C127" s="437" t="s">
        <v>150</v>
      </c>
      <c r="D127" s="395">
        <v>27</v>
      </c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</row>
    <row r="128" spans="1:15" s="239" customFormat="1" ht="24" customHeight="1" x14ac:dyDescent="0.2">
      <c r="A128" s="568" t="s">
        <v>533</v>
      </c>
      <c r="B128" s="388" t="s">
        <v>303</v>
      </c>
      <c r="C128" s="394" t="s">
        <v>150</v>
      </c>
      <c r="D128" s="395">
        <v>7.5</v>
      </c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</row>
    <row r="129" spans="1:15" s="239" customFormat="1" ht="14.25" customHeight="1" x14ac:dyDescent="0.2">
      <c r="A129" s="568" t="s">
        <v>534</v>
      </c>
      <c r="B129" s="388" t="s">
        <v>304</v>
      </c>
      <c r="C129" s="394" t="s">
        <v>149</v>
      </c>
      <c r="D129" s="395">
        <v>72</v>
      </c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</row>
    <row r="130" spans="1:15" s="239" customFormat="1" ht="14.25" customHeight="1" x14ac:dyDescent="0.2">
      <c r="A130" s="568"/>
      <c r="B130" s="431" t="s">
        <v>305</v>
      </c>
      <c r="C130" s="394" t="s">
        <v>150</v>
      </c>
      <c r="D130" s="395">
        <f>+D129*0.11</f>
        <v>7.92</v>
      </c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</row>
    <row r="131" spans="1:15" s="239" customFormat="1" ht="14.25" customHeight="1" x14ac:dyDescent="0.2">
      <c r="A131" s="568" t="s">
        <v>535</v>
      </c>
      <c r="B131" s="399" t="s">
        <v>306</v>
      </c>
      <c r="C131" s="394" t="s">
        <v>1</v>
      </c>
      <c r="D131" s="438">
        <v>70</v>
      </c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</row>
    <row r="132" spans="1:15" s="239" customFormat="1" ht="14.25" customHeight="1" x14ac:dyDescent="0.2">
      <c r="A132" s="568"/>
      <c r="B132" s="431" t="s">
        <v>307</v>
      </c>
      <c r="C132" s="394" t="s">
        <v>150</v>
      </c>
      <c r="D132" s="438">
        <f>+D131*0.04</f>
        <v>2.8000000000000003</v>
      </c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</row>
    <row r="133" spans="1:15" s="239" customFormat="1" ht="27.75" customHeight="1" x14ac:dyDescent="0.2">
      <c r="A133" s="568"/>
      <c r="B133" s="431" t="s">
        <v>308</v>
      </c>
      <c r="C133" s="394" t="s">
        <v>309</v>
      </c>
      <c r="D133" s="438">
        <v>1</v>
      </c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</row>
    <row r="134" spans="1:15" s="239" customFormat="1" ht="26.25" customHeight="1" x14ac:dyDescent="0.2">
      <c r="A134" s="568" t="s">
        <v>536</v>
      </c>
      <c r="B134" s="388" t="s">
        <v>310</v>
      </c>
      <c r="C134" s="394" t="s">
        <v>149</v>
      </c>
      <c r="D134" s="395">
        <f>72*0.6</f>
        <v>43.199999999999996</v>
      </c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</row>
    <row r="135" spans="1:15" s="239" customFormat="1" ht="14.25" customHeight="1" x14ac:dyDescent="0.2">
      <c r="A135" s="568"/>
      <c r="B135" s="431" t="s">
        <v>311</v>
      </c>
      <c r="C135" s="394" t="s">
        <v>149</v>
      </c>
      <c r="D135" s="395">
        <f>+D134*1.05</f>
        <v>45.36</v>
      </c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</row>
    <row r="136" spans="1:15" s="239" customFormat="1" ht="14.25" customHeight="1" x14ac:dyDescent="0.2">
      <c r="A136" s="568"/>
      <c r="B136" s="431" t="s">
        <v>312</v>
      </c>
      <c r="C136" s="394" t="s">
        <v>150</v>
      </c>
      <c r="D136" s="395">
        <f>+D134*0.07</f>
        <v>3.024</v>
      </c>
      <c r="E136" s="233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</row>
    <row r="137" spans="1:15" s="239" customFormat="1" ht="14.25" customHeight="1" x14ac:dyDescent="0.2">
      <c r="A137" s="574" t="s">
        <v>537</v>
      </c>
      <c r="B137" s="439" t="s">
        <v>313</v>
      </c>
      <c r="C137" s="417" t="s">
        <v>149</v>
      </c>
      <c r="D137" s="418">
        <v>50</v>
      </c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</row>
    <row r="138" spans="1:15" s="239" customFormat="1" ht="14.25" customHeight="1" x14ac:dyDescent="0.2">
      <c r="A138" s="574"/>
      <c r="B138" s="440" t="s">
        <v>314</v>
      </c>
      <c r="C138" s="417" t="s">
        <v>150</v>
      </c>
      <c r="D138" s="418">
        <f>+D137*0.05*1.1</f>
        <v>2.75</v>
      </c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</row>
    <row r="139" spans="1:15" s="239" customFormat="1" ht="14.25" customHeight="1" x14ac:dyDescent="0.2">
      <c r="A139" s="574"/>
      <c r="B139" s="440" t="s">
        <v>315</v>
      </c>
      <c r="C139" s="417" t="s">
        <v>145</v>
      </c>
      <c r="D139" s="418">
        <f>+D137*0.02</f>
        <v>1</v>
      </c>
      <c r="E139" s="233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</row>
    <row r="140" spans="1:15" s="239" customFormat="1" ht="14.25" customHeight="1" x14ac:dyDescent="0.2">
      <c r="A140" s="574"/>
      <c r="B140" s="441" t="s">
        <v>316</v>
      </c>
      <c r="C140" s="425" t="s">
        <v>3</v>
      </c>
      <c r="D140" s="426">
        <v>10</v>
      </c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</row>
    <row r="141" spans="1:15" s="239" customFormat="1" ht="14.25" customHeight="1" x14ac:dyDescent="0.2">
      <c r="A141" s="576" t="s">
        <v>538</v>
      </c>
      <c r="B141" s="398" t="s">
        <v>317</v>
      </c>
      <c r="C141" s="417" t="s">
        <v>149</v>
      </c>
      <c r="D141" s="418">
        <v>6</v>
      </c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</row>
    <row r="142" spans="1:15" s="239" customFormat="1" ht="14.25" customHeight="1" x14ac:dyDescent="0.2">
      <c r="A142" s="576" t="s">
        <v>539</v>
      </c>
      <c r="B142" s="398" t="s">
        <v>318</v>
      </c>
      <c r="C142" s="417" t="s">
        <v>149</v>
      </c>
      <c r="D142" s="418">
        <v>6</v>
      </c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</row>
    <row r="143" spans="1:15" s="239" customFormat="1" ht="30.75" customHeight="1" x14ac:dyDescent="0.2">
      <c r="A143" s="576" t="s">
        <v>540</v>
      </c>
      <c r="B143" s="442" t="s">
        <v>319</v>
      </c>
      <c r="C143" s="417" t="s">
        <v>149</v>
      </c>
      <c r="D143" s="418">
        <v>4</v>
      </c>
      <c r="E143" s="346"/>
      <c r="F143" s="346"/>
      <c r="G143" s="346"/>
      <c r="H143" s="346"/>
      <c r="I143" s="346"/>
      <c r="J143" s="346"/>
      <c r="K143" s="346"/>
      <c r="L143" s="346"/>
      <c r="M143" s="346"/>
      <c r="N143" s="346"/>
      <c r="O143" s="346"/>
    </row>
    <row r="144" spans="1:15" s="239" customFormat="1" ht="25.5" customHeight="1" x14ac:dyDescent="0.2">
      <c r="A144" s="576" t="s">
        <v>541</v>
      </c>
      <c r="B144" s="393" t="s">
        <v>320</v>
      </c>
      <c r="C144" s="443" t="s">
        <v>3</v>
      </c>
      <c r="D144" s="395">
        <v>4</v>
      </c>
      <c r="E144" s="346"/>
      <c r="F144" s="346"/>
      <c r="G144" s="346"/>
      <c r="H144" s="346"/>
      <c r="I144" s="346"/>
      <c r="J144" s="346"/>
      <c r="K144" s="346"/>
      <c r="L144" s="346"/>
      <c r="M144" s="346"/>
      <c r="N144" s="346"/>
      <c r="O144" s="346"/>
    </row>
    <row r="145" spans="1:15" s="239" customFormat="1" ht="14.25" customHeight="1" x14ac:dyDescent="0.2">
      <c r="A145" s="576" t="s">
        <v>542</v>
      </c>
      <c r="B145" s="444" t="s">
        <v>321</v>
      </c>
      <c r="C145" s="417" t="s">
        <v>149</v>
      </c>
      <c r="D145" s="418">
        <v>7</v>
      </c>
      <c r="E145" s="233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</row>
    <row r="146" spans="1:15" s="239" customFormat="1" ht="26.25" customHeight="1" x14ac:dyDescent="0.2">
      <c r="A146" s="576" t="s">
        <v>543</v>
      </c>
      <c r="B146" s="398" t="s">
        <v>322</v>
      </c>
      <c r="C146" s="417" t="s">
        <v>150</v>
      </c>
      <c r="D146" s="418">
        <f>+D145*0.15*1.14</f>
        <v>1.1969999999999998</v>
      </c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</row>
    <row r="147" spans="1:15" s="239" customFormat="1" ht="44.25" customHeight="1" x14ac:dyDescent="0.2">
      <c r="A147" s="576" t="s">
        <v>544</v>
      </c>
      <c r="B147" s="398" t="s">
        <v>323</v>
      </c>
      <c r="C147" s="417" t="s">
        <v>3</v>
      </c>
      <c r="D147" s="418">
        <v>6</v>
      </c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</row>
    <row r="148" spans="1:15" s="239" customFormat="1" ht="27" customHeight="1" x14ac:dyDescent="0.2">
      <c r="A148" s="576" t="s">
        <v>545</v>
      </c>
      <c r="B148" s="398" t="s">
        <v>324</v>
      </c>
      <c r="C148" s="417" t="s">
        <v>149</v>
      </c>
      <c r="D148" s="418">
        <v>6</v>
      </c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</row>
    <row r="149" spans="1:15" s="239" customFormat="1" ht="43.5" customHeight="1" x14ac:dyDescent="0.2">
      <c r="A149" s="577" t="s">
        <v>546</v>
      </c>
      <c r="B149" s="445" t="s">
        <v>325</v>
      </c>
      <c r="C149" s="446" t="s">
        <v>3</v>
      </c>
      <c r="D149" s="447">
        <v>10</v>
      </c>
      <c r="E149" s="233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</row>
    <row r="150" spans="1:15" s="239" customFormat="1" ht="26.25" customHeight="1" x14ac:dyDescent="0.2">
      <c r="A150" s="578" t="s">
        <v>160</v>
      </c>
      <c r="B150" s="448" t="s">
        <v>189</v>
      </c>
      <c r="C150" s="336"/>
      <c r="D150" s="341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</row>
    <row r="151" spans="1:15" s="239" customFormat="1" ht="14.25" customHeight="1" x14ac:dyDescent="0.2">
      <c r="A151" s="335"/>
      <c r="B151" s="449" t="s">
        <v>261</v>
      </c>
      <c r="C151" s="450"/>
      <c r="D151" s="451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</row>
    <row r="152" spans="1:15" s="239" customFormat="1" ht="14.25" customHeight="1" x14ac:dyDescent="0.2">
      <c r="A152" s="579" t="s">
        <v>547</v>
      </c>
      <c r="B152" s="452" t="s">
        <v>326</v>
      </c>
      <c r="C152" s="453" t="s">
        <v>3</v>
      </c>
      <c r="D152" s="454">
        <f>+D163+D207+D182</f>
        <v>35</v>
      </c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</row>
    <row r="153" spans="1:15" s="239" customFormat="1" ht="14.25" customHeight="1" x14ac:dyDescent="0.2">
      <c r="A153" s="579" t="s">
        <v>548</v>
      </c>
      <c r="B153" s="452" t="s">
        <v>327</v>
      </c>
      <c r="C153" s="453" t="s">
        <v>3</v>
      </c>
      <c r="D153" s="454">
        <f>+D226</f>
        <v>4</v>
      </c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</row>
    <row r="154" spans="1:15" s="239" customFormat="1" ht="26.25" customHeight="1" x14ac:dyDescent="0.2">
      <c r="A154" s="580" t="s">
        <v>549</v>
      </c>
      <c r="B154" s="455" t="s">
        <v>328</v>
      </c>
      <c r="C154" s="456" t="s">
        <v>1</v>
      </c>
      <c r="D154" s="352">
        <v>168</v>
      </c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</row>
    <row r="155" spans="1:15" s="239" customFormat="1" ht="26.25" customHeight="1" x14ac:dyDescent="0.2">
      <c r="A155" s="580" t="s">
        <v>550</v>
      </c>
      <c r="B155" s="455" t="s">
        <v>329</v>
      </c>
      <c r="C155" s="456" t="s">
        <v>1</v>
      </c>
      <c r="D155" s="352">
        <f>+D154</f>
        <v>168</v>
      </c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</row>
    <row r="156" spans="1:15" s="239" customFormat="1" ht="27.75" customHeight="1" x14ac:dyDescent="0.2">
      <c r="A156" s="579" t="s">
        <v>551</v>
      </c>
      <c r="B156" s="452" t="s">
        <v>330</v>
      </c>
      <c r="C156" s="457" t="s">
        <v>3</v>
      </c>
      <c r="D156" s="458">
        <v>1</v>
      </c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</row>
    <row r="157" spans="1:15" s="239" customFormat="1" ht="38.25" customHeight="1" x14ac:dyDescent="0.2">
      <c r="A157" s="579" t="s">
        <v>552</v>
      </c>
      <c r="B157" s="452" t="s">
        <v>331</v>
      </c>
      <c r="C157" s="459" t="s">
        <v>3</v>
      </c>
      <c r="D157" s="460">
        <v>1</v>
      </c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</row>
    <row r="158" spans="1:15" s="239" customFormat="1" ht="14.25" customHeight="1" x14ac:dyDescent="0.2">
      <c r="A158" s="581" t="s">
        <v>553</v>
      </c>
      <c r="B158" s="461" t="s">
        <v>332</v>
      </c>
      <c r="C158" s="462" t="s">
        <v>3</v>
      </c>
      <c r="D158" s="418">
        <v>18</v>
      </c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</row>
    <row r="159" spans="1:15" s="239" customFormat="1" ht="14.25" customHeight="1" x14ac:dyDescent="0.2">
      <c r="A159" s="580" t="s">
        <v>554</v>
      </c>
      <c r="B159" s="463" t="s">
        <v>333</v>
      </c>
      <c r="C159" s="464" t="s">
        <v>3</v>
      </c>
      <c r="D159" s="384">
        <f>+D158</f>
        <v>18</v>
      </c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</row>
    <row r="160" spans="1:15" s="239" customFormat="1" ht="34.5" customHeight="1" x14ac:dyDescent="0.2">
      <c r="A160" s="580" t="s">
        <v>555</v>
      </c>
      <c r="B160" s="465" t="s">
        <v>334</v>
      </c>
      <c r="C160" s="466" t="s">
        <v>170</v>
      </c>
      <c r="D160" s="376">
        <v>38</v>
      </c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</row>
    <row r="161" spans="1:15" s="239" customFormat="1" ht="14.25" customHeight="1" x14ac:dyDescent="0.2">
      <c r="A161" s="582" t="s">
        <v>556</v>
      </c>
      <c r="B161" s="467" t="s">
        <v>335</v>
      </c>
      <c r="C161" s="464" t="s">
        <v>3</v>
      </c>
      <c r="D161" s="384">
        <v>38</v>
      </c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</row>
    <row r="162" spans="1:15" s="239" customFormat="1" ht="14.25" customHeight="1" x14ac:dyDescent="0.2">
      <c r="A162" s="580" t="s">
        <v>557</v>
      </c>
      <c r="B162" s="468" t="s">
        <v>275</v>
      </c>
      <c r="C162" s="469" t="s">
        <v>150</v>
      </c>
      <c r="D162" s="423">
        <v>6</v>
      </c>
      <c r="E162" s="346"/>
      <c r="F162" s="346"/>
      <c r="G162" s="346"/>
      <c r="H162" s="346"/>
      <c r="I162" s="346"/>
      <c r="J162" s="346"/>
      <c r="K162" s="346"/>
      <c r="L162" s="346"/>
      <c r="M162" s="346"/>
      <c r="N162" s="346"/>
      <c r="O162" s="346"/>
    </row>
    <row r="163" spans="1:15" s="239" customFormat="1" ht="44.25" customHeight="1" x14ac:dyDescent="0.2">
      <c r="A163" s="583"/>
      <c r="B163" s="470" t="s">
        <v>336</v>
      </c>
      <c r="C163" s="471" t="s">
        <v>3</v>
      </c>
      <c r="D163" s="472">
        <f>+D164+D170</f>
        <v>12</v>
      </c>
      <c r="E163" s="346"/>
      <c r="F163" s="346"/>
      <c r="G163" s="346"/>
      <c r="H163" s="346"/>
      <c r="I163" s="346"/>
      <c r="J163" s="346"/>
      <c r="K163" s="346"/>
      <c r="L163" s="346"/>
      <c r="M163" s="346"/>
      <c r="N163" s="346"/>
      <c r="O163" s="346"/>
    </row>
    <row r="164" spans="1:15" s="239" customFormat="1" ht="26.25" customHeight="1" x14ac:dyDescent="0.2">
      <c r="A164" s="583" t="s">
        <v>504</v>
      </c>
      <c r="B164" s="473" t="s">
        <v>337</v>
      </c>
      <c r="C164" s="453" t="s">
        <v>3</v>
      </c>
      <c r="D164" s="454">
        <v>10</v>
      </c>
      <c r="E164" s="233"/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</row>
    <row r="165" spans="1:15" s="239" customFormat="1" ht="26.25" customHeight="1" x14ac:dyDescent="0.2">
      <c r="A165" s="583"/>
      <c r="B165" s="474" t="s">
        <v>338</v>
      </c>
      <c r="C165" s="475" t="s">
        <v>3</v>
      </c>
      <c r="D165" s="476">
        <v>32</v>
      </c>
      <c r="E165" s="233"/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</row>
    <row r="166" spans="1:15" s="239" customFormat="1" ht="26.25" customHeight="1" x14ac:dyDescent="0.2">
      <c r="A166" s="584"/>
      <c r="B166" s="477" t="s">
        <v>339</v>
      </c>
      <c r="C166" s="478" t="s">
        <v>3</v>
      </c>
      <c r="D166" s="479">
        <v>25</v>
      </c>
      <c r="E166" s="233"/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</row>
    <row r="167" spans="1:15" s="239" customFormat="1" ht="26.25" customHeight="1" x14ac:dyDescent="0.2">
      <c r="A167" s="585"/>
      <c r="B167" s="480" t="s">
        <v>340</v>
      </c>
      <c r="C167" s="481" t="s">
        <v>3</v>
      </c>
      <c r="D167" s="482">
        <v>5</v>
      </c>
      <c r="E167" s="233"/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</row>
    <row r="168" spans="1:15" s="239" customFormat="1" ht="28.5" customHeight="1" x14ac:dyDescent="0.2">
      <c r="A168" s="585"/>
      <c r="B168" s="480" t="s">
        <v>341</v>
      </c>
      <c r="C168" s="481" t="s">
        <v>3</v>
      </c>
      <c r="D168" s="482">
        <v>32</v>
      </c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</row>
    <row r="169" spans="1:15" s="239" customFormat="1" ht="26.25" customHeight="1" x14ac:dyDescent="0.2">
      <c r="A169" s="585"/>
      <c r="B169" s="480" t="s">
        <v>342</v>
      </c>
      <c r="C169" s="481" t="s">
        <v>169</v>
      </c>
      <c r="D169" s="482">
        <v>3.1</v>
      </c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</row>
    <row r="170" spans="1:15" s="239" customFormat="1" ht="27.75" customHeight="1" x14ac:dyDescent="0.2">
      <c r="A170" s="583" t="s">
        <v>558</v>
      </c>
      <c r="B170" s="473" t="s">
        <v>343</v>
      </c>
      <c r="C170" s="453" t="s">
        <v>3</v>
      </c>
      <c r="D170" s="454">
        <v>2</v>
      </c>
      <c r="E170" s="233"/>
      <c r="F170" s="233"/>
      <c r="G170" s="233"/>
      <c r="H170" s="233"/>
      <c r="I170" s="233"/>
      <c r="J170" s="233"/>
      <c r="K170" s="233"/>
      <c r="L170" s="233"/>
      <c r="M170" s="233"/>
      <c r="N170" s="233"/>
      <c r="O170" s="233"/>
    </row>
    <row r="171" spans="1:15" s="239" customFormat="1" ht="26.25" customHeight="1" x14ac:dyDescent="0.2">
      <c r="A171" s="583"/>
      <c r="B171" s="474" t="s">
        <v>338</v>
      </c>
      <c r="C171" s="475" t="s">
        <v>3</v>
      </c>
      <c r="D171" s="476">
        <v>10</v>
      </c>
      <c r="E171" s="233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</row>
    <row r="172" spans="1:15" s="239" customFormat="1" ht="26.25" customHeight="1" x14ac:dyDescent="0.2">
      <c r="A172" s="584"/>
      <c r="B172" s="477" t="s">
        <v>339</v>
      </c>
      <c r="C172" s="478" t="s">
        <v>3</v>
      </c>
      <c r="D172" s="479">
        <v>8</v>
      </c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</row>
    <row r="173" spans="1:15" s="239" customFormat="1" ht="26.25" customHeight="1" x14ac:dyDescent="0.2">
      <c r="A173" s="585"/>
      <c r="B173" s="480" t="s">
        <v>340</v>
      </c>
      <c r="C173" s="481" t="s">
        <v>3</v>
      </c>
      <c r="D173" s="482">
        <v>2</v>
      </c>
      <c r="E173" s="233"/>
      <c r="F173" s="233"/>
      <c r="G173" s="233"/>
      <c r="H173" s="233"/>
      <c r="I173" s="233"/>
      <c r="J173" s="233"/>
      <c r="K173" s="233"/>
      <c r="L173" s="233"/>
      <c r="M173" s="233"/>
      <c r="N173" s="233"/>
      <c r="O173" s="233"/>
    </row>
    <row r="174" spans="1:15" s="239" customFormat="1" ht="26.25" customHeight="1" x14ac:dyDescent="0.2">
      <c r="A174" s="585"/>
      <c r="B174" s="480" t="s">
        <v>341</v>
      </c>
      <c r="C174" s="481" t="s">
        <v>3</v>
      </c>
      <c r="D174" s="482">
        <v>10</v>
      </c>
      <c r="E174" s="233"/>
      <c r="F174" s="233"/>
      <c r="G174" s="233"/>
      <c r="H174" s="233"/>
      <c r="I174" s="233"/>
      <c r="J174" s="233"/>
      <c r="K174" s="233"/>
      <c r="L174" s="233"/>
      <c r="M174" s="233"/>
      <c r="N174" s="233"/>
      <c r="O174" s="233"/>
    </row>
    <row r="175" spans="1:15" s="239" customFormat="1" ht="26.25" customHeight="1" x14ac:dyDescent="0.2">
      <c r="A175" s="585"/>
      <c r="B175" s="480" t="s">
        <v>344</v>
      </c>
      <c r="C175" s="481" t="s">
        <v>169</v>
      </c>
      <c r="D175" s="482">
        <v>1</v>
      </c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</row>
    <row r="176" spans="1:15" s="239" customFormat="1" ht="14.25" customHeight="1" x14ac:dyDescent="0.2">
      <c r="A176" s="586" t="s">
        <v>559</v>
      </c>
      <c r="B176" s="483" t="s">
        <v>345</v>
      </c>
      <c r="C176" s="484" t="s">
        <v>1</v>
      </c>
      <c r="D176" s="384">
        <f>+D178+D179</f>
        <v>118</v>
      </c>
      <c r="E176" s="233"/>
      <c r="F176" s="233"/>
      <c r="G176" s="233"/>
      <c r="H176" s="233"/>
      <c r="I176" s="233"/>
      <c r="J176" s="233"/>
      <c r="K176" s="233"/>
      <c r="L176" s="233"/>
      <c r="M176" s="233"/>
      <c r="N176" s="233"/>
      <c r="O176" s="233"/>
    </row>
    <row r="177" spans="1:15" s="239" customFormat="1" ht="14.25" customHeight="1" x14ac:dyDescent="0.2">
      <c r="A177" s="587"/>
      <c r="B177" s="485" t="s">
        <v>346</v>
      </c>
      <c r="C177" s="486" t="s">
        <v>1</v>
      </c>
      <c r="D177" s="360">
        <f>+D178</f>
        <v>59</v>
      </c>
      <c r="E177" s="233"/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</row>
    <row r="178" spans="1:15" s="239" customFormat="1" ht="24" customHeight="1" x14ac:dyDescent="0.2">
      <c r="A178" s="587"/>
      <c r="B178" s="487" t="s">
        <v>347</v>
      </c>
      <c r="C178" s="488" t="s">
        <v>1</v>
      </c>
      <c r="D178" s="360">
        <v>59</v>
      </c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</row>
    <row r="179" spans="1:15" s="239" customFormat="1" ht="32.25" customHeight="1" x14ac:dyDescent="0.2">
      <c r="A179" s="586"/>
      <c r="B179" s="489" t="s">
        <v>348</v>
      </c>
      <c r="C179" s="490" t="s">
        <v>1</v>
      </c>
      <c r="D179" s="384">
        <v>59</v>
      </c>
      <c r="E179" s="233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</row>
    <row r="180" spans="1:15" s="239" customFormat="1" ht="33" customHeight="1" x14ac:dyDescent="0.2">
      <c r="A180" s="583" t="s">
        <v>560</v>
      </c>
      <c r="B180" s="491" t="s">
        <v>349</v>
      </c>
      <c r="C180" s="490" t="s">
        <v>149</v>
      </c>
      <c r="D180" s="384">
        <f>+D178*0.3</f>
        <v>17.7</v>
      </c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</row>
    <row r="181" spans="1:15" s="239" customFormat="1" ht="30.75" customHeight="1" x14ac:dyDescent="0.2">
      <c r="A181" s="586" t="s">
        <v>561</v>
      </c>
      <c r="B181" s="491" t="s">
        <v>350</v>
      </c>
      <c r="C181" s="490" t="s">
        <v>149</v>
      </c>
      <c r="D181" s="384">
        <f>+D178*0.15</f>
        <v>8.85</v>
      </c>
      <c r="E181" s="233"/>
      <c r="F181" s="233"/>
      <c r="G181" s="233"/>
      <c r="H181" s="233"/>
      <c r="I181" s="233"/>
      <c r="J181" s="233"/>
      <c r="K181" s="233"/>
      <c r="L181" s="233"/>
      <c r="M181" s="233"/>
      <c r="N181" s="233"/>
      <c r="O181" s="233"/>
    </row>
    <row r="182" spans="1:15" s="239" customFormat="1" ht="42" customHeight="1" x14ac:dyDescent="0.2">
      <c r="A182" s="588"/>
      <c r="B182" s="470" t="s">
        <v>351</v>
      </c>
      <c r="C182" s="471" t="s">
        <v>3</v>
      </c>
      <c r="D182" s="472">
        <f>+D183+D189</f>
        <v>13</v>
      </c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</row>
    <row r="183" spans="1:15" s="239" customFormat="1" ht="26.25" customHeight="1" x14ac:dyDescent="0.2">
      <c r="A183" s="583" t="s">
        <v>562</v>
      </c>
      <c r="B183" s="473" t="s">
        <v>352</v>
      </c>
      <c r="C183" s="453" t="s">
        <v>3</v>
      </c>
      <c r="D183" s="454">
        <v>6</v>
      </c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</row>
    <row r="184" spans="1:15" s="239" customFormat="1" ht="14.25" customHeight="1" x14ac:dyDescent="0.2">
      <c r="A184" s="583"/>
      <c r="B184" s="474" t="s">
        <v>338</v>
      </c>
      <c r="C184" s="475" t="s">
        <v>3</v>
      </c>
      <c r="D184" s="476">
        <v>30</v>
      </c>
      <c r="E184" s="346"/>
      <c r="F184" s="346"/>
      <c r="G184" s="346"/>
      <c r="H184" s="346"/>
      <c r="I184" s="346"/>
      <c r="J184" s="346"/>
      <c r="K184" s="346"/>
      <c r="L184" s="346"/>
      <c r="M184" s="346"/>
      <c r="N184" s="346"/>
      <c r="O184" s="346"/>
    </row>
    <row r="185" spans="1:15" s="239" customFormat="1" ht="14.25" customHeight="1" x14ac:dyDescent="0.2">
      <c r="A185" s="584"/>
      <c r="B185" s="477" t="s">
        <v>339</v>
      </c>
      <c r="C185" s="478" t="s">
        <v>3</v>
      </c>
      <c r="D185" s="479">
        <v>23</v>
      </c>
      <c r="E185" s="346"/>
      <c r="F185" s="346"/>
      <c r="G185" s="346"/>
      <c r="H185" s="346"/>
      <c r="I185" s="346"/>
      <c r="J185" s="346"/>
      <c r="K185" s="346"/>
      <c r="L185" s="346"/>
      <c r="M185" s="346"/>
      <c r="N185" s="346"/>
      <c r="O185" s="346"/>
    </row>
    <row r="186" spans="1:15" s="239" customFormat="1" ht="26.25" customHeight="1" x14ac:dyDescent="0.2">
      <c r="A186" s="585"/>
      <c r="B186" s="480" t="s">
        <v>340</v>
      </c>
      <c r="C186" s="481" t="s">
        <v>3</v>
      </c>
      <c r="D186" s="482">
        <v>5</v>
      </c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</row>
    <row r="187" spans="1:15" s="239" customFormat="1" ht="26.25" customHeight="1" x14ac:dyDescent="0.2">
      <c r="A187" s="585"/>
      <c r="B187" s="480" t="s">
        <v>341</v>
      </c>
      <c r="C187" s="481" t="s">
        <v>3</v>
      </c>
      <c r="D187" s="482">
        <v>29</v>
      </c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</row>
    <row r="188" spans="1:15" s="239" customFormat="1" ht="26.25" customHeight="1" x14ac:dyDescent="0.2">
      <c r="A188" s="585"/>
      <c r="B188" s="480" t="s">
        <v>342</v>
      </c>
      <c r="C188" s="481" t="s">
        <v>169</v>
      </c>
      <c r="D188" s="482">
        <v>2.85</v>
      </c>
      <c r="E188" s="233"/>
      <c r="F188" s="233"/>
      <c r="G188" s="233"/>
      <c r="H188" s="233"/>
      <c r="I188" s="233"/>
      <c r="J188" s="233"/>
      <c r="K188" s="233"/>
      <c r="L188" s="233"/>
      <c r="M188" s="233"/>
      <c r="N188" s="233"/>
      <c r="O188" s="233"/>
    </row>
    <row r="189" spans="1:15" s="239" customFormat="1" ht="26.25" customHeight="1" x14ac:dyDescent="0.2">
      <c r="A189" s="583" t="s">
        <v>563</v>
      </c>
      <c r="B189" s="473" t="s">
        <v>353</v>
      </c>
      <c r="C189" s="453" t="s">
        <v>3</v>
      </c>
      <c r="D189" s="454">
        <v>7</v>
      </c>
      <c r="E189" s="233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</row>
    <row r="190" spans="1:15" s="239" customFormat="1" ht="26.25" customHeight="1" x14ac:dyDescent="0.2">
      <c r="A190" s="583"/>
      <c r="B190" s="474" t="s">
        <v>338</v>
      </c>
      <c r="C190" s="475" t="s">
        <v>3</v>
      </c>
      <c r="D190" s="476">
        <v>49</v>
      </c>
      <c r="E190" s="233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</row>
    <row r="191" spans="1:15" s="239" customFormat="1" ht="24.75" customHeight="1" x14ac:dyDescent="0.2">
      <c r="A191" s="584"/>
      <c r="B191" s="477" t="s">
        <v>339</v>
      </c>
      <c r="C191" s="478" t="s">
        <v>3</v>
      </c>
      <c r="D191" s="479">
        <v>38</v>
      </c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</row>
    <row r="192" spans="1:15" s="239" customFormat="1" ht="24.75" customHeight="1" x14ac:dyDescent="0.2">
      <c r="A192" s="585"/>
      <c r="B192" s="480" t="s">
        <v>340</v>
      </c>
      <c r="C192" s="481" t="s">
        <v>3</v>
      </c>
      <c r="D192" s="482">
        <v>7</v>
      </c>
      <c r="E192" s="233"/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</row>
    <row r="193" spans="1:15" s="239" customFormat="1" ht="26.25" customHeight="1" x14ac:dyDescent="0.2">
      <c r="A193" s="585"/>
      <c r="B193" s="480" t="s">
        <v>341</v>
      </c>
      <c r="C193" s="481" t="s">
        <v>3</v>
      </c>
      <c r="D193" s="482">
        <v>47</v>
      </c>
      <c r="E193" s="233"/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</row>
    <row r="194" spans="1:15" s="239" customFormat="1" ht="26.25" customHeight="1" x14ac:dyDescent="0.2">
      <c r="A194" s="585"/>
      <c r="B194" s="480" t="s">
        <v>344</v>
      </c>
      <c r="C194" s="481" t="s">
        <v>169</v>
      </c>
      <c r="D194" s="482">
        <v>5</v>
      </c>
      <c r="E194" s="233"/>
      <c r="F194" s="233"/>
      <c r="G194" s="233"/>
      <c r="H194" s="233"/>
      <c r="I194" s="233"/>
      <c r="J194" s="233"/>
      <c r="K194" s="233"/>
      <c r="L194" s="233"/>
      <c r="M194" s="233"/>
      <c r="N194" s="233"/>
      <c r="O194" s="233"/>
    </row>
    <row r="195" spans="1:15" s="239" customFormat="1" ht="26.25" customHeight="1" x14ac:dyDescent="0.2">
      <c r="A195" s="586" t="s">
        <v>564</v>
      </c>
      <c r="B195" s="483" t="s">
        <v>345</v>
      </c>
      <c r="C195" s="484" t="s">
        <v>1</v>
      </c>
      <c r="D195" s="384">
        <f>+D197+D198</f>
        <v>413.15999999999997</v>
      </c>
      <c r="E195" s="233"/>
      <c r="F195" s="233"/>
      <c r="G195" s="233"/>
      <c r="H195" s="233"/>
      <c r="I195" s="233"/>
      <c r="J195" s="233"/>
      <c r="K195" s="233"/>
      <c r="L195" s="233"/>
      <c r="M195" s="233"/>
      <c r="N195" s="233"/>
      <c r="O195" s="233"/>
    </row>
    <row r="196" spans="1:15" s="239" customFormat="1" ht="26.25" customHeight="1" x14ac:dyDescent="0.2">
      <c r="A196" s="587"/>
      <c r="B196" s="485" t="s">
        <v>346</v>
      </c>
      <c r="C196" s="486" t="s">
        <v>1</v>
      </c>
      <c r="D196" s="360">
        <f>+D197</f>
        <v>333</v>
      </c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</row>
    <row r="197" spans="1:15" s="239" customFormat="1" ht="26.25" customHeight="1" x14ac:dyDescent="0.2">
      <c r="A197" s="587"/>
      <c r="B197" s="487" t="s">
        <v>347</v>
      </c>
      <c r="C197" s="488" t="s">
        <v>1</v>
      </c>
      <c r="D197" s="360">
        <v>333</v>
      </c>
      <c r="E197" s="233"/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</row>
    <row r="198" spans="1:15" s="239" customFormat="1" ht="26.25" customHeight="1" x14ac:dyDescent="0.2">
      <c r="A198" s="580"/>
      <c r="B198" s="492" t="s">
        <v>354</v>
      </c>
      <c r="C198" s="490" t="s">
        <v>1</v>
      </c>
      <c r="D198" s="384">
        <v>80.16</v>
      </c>
      <c r="E198" s="233"/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</row>
    <row r="199" spans="1:15" s="239" customFormat="1" ht="38.25" customHeight="1" x14ac:dyDescent="0.2">
      <c r="A199" s="579" t="s">
        <v>565</v>
      </c>
      <c r="B199" s="463" t="s">
        <v>355</v>
      </c>
      <c r="C199" s="490" t="s">
        <v>1</v>
      </c>
      <c r="D199" s="384">
        <v>57</v>
      </c>
      <c r="E199" s="233"/>
      <c r="F199" s="233"/>
      <c r="G199" s="233"/>
      <c r="H199" s="233"/>
      <c r="I199" s="233"/>
      <c r="J199" s="233"/>
      <c r="K199" s="233"/>
      <c r="L199" s="233"/>
      <c r="M199" s="233"/>
      <c r="N199" s="233"/>
      <c r="O199" s="233"/>
    </row>
    <row r="200" spans="1:15" s="239" customFormat="1" ht="30.75" customHeight="1" x14ac:dyDescent="0.2">
      <c r="A200" s="580" t="s">
        <v>566</v>
      </c>
      <c r="B200" s="493" t="s">
        <v>350</v>
      </c>
      <c r="C200" s="490" t="s">
        <v>149</v>
      </c>
      <c r="D200" s="384">
        <f>+D198*0.15</f>
        <v>12.023999999999999</v>
      </c>
      <c r="E200" s="233"/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</row>
    <row r="201" spans="1:15" s="239" customFormat="1" ht="33" customHeight="1" x14ac:dyDescent="0.2">
      <c r="A201" s="580" t="s">
        <v>567</v>
      </c>
      <c r="B201" s="463" t="s">
        <v>356</v>
      </c>
      <c r="C201" s="464" t="s">
        <v>1</v>
      </c>
      <c r="D201" s="352">
        <v>23.2</v>
      </c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</row>
    <row r="202" spans="1:15" s="239" customFormat="1" ht="14.25" customHeight="1" x14ac:dyDescent="0.2">
      <c r="A202" s="580"/>
      <c r="B202" s="494" t="s">
        <v>357</v>
      </c>
      <c r="C202" s="464" t="s">
        <v>1</v>
      </c>
      <c r="D202" s="384">
        <f>+D201*1.05</f>
        <v>24.36</v>
      </c>
      <c r="E202" s="233"/>
      <c r="F202" s="233"/>
      <c r="G202" s="233"/>
      <c r="H202" s="233"/>
      <c r="I202" s="233"/>
      <c r="J202" s="233"/>
      <c r="K202" s="233"/>
      <c r="L202" s="233"/>
      <c r="M202" s="233"/>
      <c r="N202" s="233"/>
      <c r="O202" s="233"/>
    </row>
    <row r="203" spans="1:15" s="239" customFormat="1" ht="26.25" customHeight="1" x14ac:dyDescent="0.2">
      <c r="A203" s="580"/>
      <c r="B203" s="494" t="s">
        <v>358</v>
      </c>
      <c r="C203" s="464" t="s">
        <v>1</v>
      </c>
      <c r="D203" s="384">
        <f>D201</f>
        <v>23.2</v>
      </c>
      <c r="E203" s="233"/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</row>
    <row r="204" spans="1:15" s="239" customFormat="1" ht="14.25" customHeight="1" x14ac:dyDescent="0.2">
      <c r="A204" s="580"/>
      <c r="B204" s="494" t="s">
        <v>359</v>
      </c>
      <c r="C204" s="464" t="s">
        <v>360</v>
      </c>
      <c r="D204" s="384">
        <v>6</v>
      </c>
      <c r="E204" s="233"/>
      <c r="F204" s="233"/>
      <c r="G204" s="233"/>
      <c r="H204" s="233"/>
      <c r="I204" s="233"/>
      <c r="J204" s="233"/>
      <c r="K204" s="233"/>
      <c r="L204" s="233"/>
      <c r="M204" s="233"/>
      <c r="N204" s="233"/>
      <c r="O204" s="233"/>
    </row>
    <row r="205" spans="1:15" s="239" customFormat="1" ht="14.25" customHeight="1" x14ac:dyDescent="0.2">
      <c r="A205" s="580"/>
      <c r="B205" s="494" t="s">
        <v>361</v>
      </c>
      <c r="C205" s="464" t="s">
        <v>149</v>
      </c>
      <c r="D205" s="384">
        <f>+D201*0.5</f>
        <v>11.6</v>
      </c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</row>
    <row r="206" spans="1:15" s="239" customFormat="1" ht="14.25" customHeight="1" x14ac:dyDescent="0.2">
      <c r="A206" s="580"/>
      <c r="B206" s="494" t="s">
        <v>362</v>
      </c>
      <c r="C206" s="464" t="s">
        <v>1</v>
      </c>
      <c r="D206" s="384">
        <f>+D201</f>
        <v>23.2</v>
      </c>
      <c r="E206" s="233"/>
      <c r="F206" s="233"/>
      <c r="G206" s="233"/>
      <c r="H206" s="233"/>
      <c r="I206" s="233"/>
      <c r="J206" s="233"/>
      <c r="K206" s="233"/>
      <c r="L206" s="233"/>
      <c r="M206" s="233"/>
      <c r="N206" s="233"/>
      <c r="O206" s="233"/>
    </row>
    <row r="207" spans="1:15" s="239" customFormat="1" ht="14.25" customHeight="1" x14ac:dyDescent="0.2">
      <c r="A207" s="589"/>
      <c r="B207" s="495" t="s">
        <v>363</v>
      </c>
      <c r="C207" s="496" t="s">
        <v>3</v>
      </c>
      <c r="D207" s="497">
        <v>10</v>
      </c>
      <c r="E207" s="233"/>
      <c r="F207" s="233"/>
      <c r="G207" s="233"/>
      <c r="H207" s="233"/>
      <c r="I207" s="233"/>
      <c r="J207" s="233"/>
      <c r="K207" s="233"/>
      <c r="L207" s="233"/>
      <c r="M207" s="233"/>
      <c r="N207" s="233"/>
      <c r="O207" s="233"/>
    </row>
    <row r="208" spans="1:15" s="239" customFormat="1" ht="27" customHeight="1" x14ac:dyDescent="0.2">
      <c r="A208" s="579" t="s">
        <v>568</v>
      </c>
      <c r="B208" s="493" t="s">
        <v>364</v>
      </c>
      <c r="C208" s="498" t="s">
        <v>3</v>
      </c>
      <c r="D208" s="499">
        <v>10</v>
      </c>
      <c r="E208" s="233"/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</row>
    <row r="209" spans="1:15" s="239" customFormat="1" ht="14.25" customHeight="1" x14ac:dyDescent="0.2">
      <c r="A209" s="579"/>
      <c r="B209" s="500" t="s">
        <v>338</v>
      </c>
      <c r="C209" s="475" t="s">
        <v>172</v>
      </c>
      <c r="D209" s="476">
        <v>24</v>
      </c>
      <c r="E209" s="233"/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</row>
    <row r="210" spans="1:15" s="239" customFormat="1" ht="26.25" customHeight="1" x14ac:dyDescent="0.2">
      <c r="A210" s="579"/>
      <c r="B210" s="501" t="s">
        <v>339</v>
      </c>
      <c r="C210" s="502" t="s">
        <v>172</v>
      </c>
      <c r="D210" s="476">
        <v>18</v>
      </c>
      <c r="E210" s="233"/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</row>
    <row r="211" spans="1:15" s="239" customFormat="1" ht="14.25" customHeight="1" x14ac:dyDescent="0.2">
      <c r="A211" s="579"/>
      <c r="B211" s="500" t="s">
        <v>340</v>
      </c>
      <c r="C211" s="475" t="s">
        <v>3</v>
      </c>
      <c r="D211" s="476">
        <v>4</v>
      </c>
      <c r="E211" s="346"/>
      <c r="F211" s="346"/>
      <c r="G211" s="346"/>
      <c r="H211" s="346"/>
      <c r="I211" s="346"/>
      <c r="J211" s="346"/>
      <c r="K211" s="346"/>
      <c r="L211" s="346"/>
      <c r="M211" s="346"/>
      <c r="N211" s="346"/>
      <c r="O211" s="346"/>
    </row>
    <row r="212" spans="1:15" s="239" customFormat="1" ht="14.25" customHeight="1" x14ac:dyDescent="0.2">
      <c r="A212" s="590"/>
      <c r="B212" s="503" t="s">
        <v>341</v>
      </c>
      <c r="C212" s="504" t="s">
        <v>3</v>
      </c>
      <c r="D212" s="482">
        <v>22</v>
      </c>
      <c r="E212" s="346"/>
      <c r="F212" s="346"/>
      <c r="G212" s="346"/>
      <c r="H212" s="346"/>
      <c r="I212" s="346"/>
      <c r="J212" s="346"/>
      <c r="K212" s="346"/>
      <c r="L212" s="346"/>
      <c r="M212" s="346"/>
      <c r="N212" s="346"/>
      <c r="O212" s="346"/>
    </row>
    <row r="213" spans="1:15" s="239" customFormat="1" ht="14.25" customHeight="1" x14ac:dyDescent="0.2">
      <c r="A213" s="590"/>
      <c r="B213" s="503" t="s">
        <v>344</v>
      </c>
      <c r="C213" s="504" t="s">
        <v>169</v>
      </c>
      <c r="D213" s="482">
        <v>2.2000000000000002</v>
      </c>
      <c r="E213" s="343"/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</row>
    <row r="214" spans="1:15" s="239" customFormat="1" ht="14.25" customHeight="1" x14ac:dyDescent="0.2">
      <c r="A214" s="580" t="s">
        <v>569</v>
      </c>
      <c r="B214" s="505" t="s">
        <v>345</v>
      </c>
      <c r="C214" s="490" t="s">
        <v>1</v>
      </c>
      <c r="D214" s="384">
        <f>+D216+D217</f>
        <v>84</v>
      </c>
      <c r="E214" s="343"/>
      <c r="F214" s="233"/>
      <c r="G214" s="233"/>
      <c r="H214" s="233"/>
      <c r="I214" s="233"/>
      <c r="J214" s="233"/>
      <c r="K214" s="233"/>
      <c r="L214" s="233"/>
      <c r="M214" s="233"/>
      <c r="N214" s="233"/>
      <c r="O214" s="233"/>
    </row>
    <row r="215" spans="1:15" s="239" customFormat="1" ht="14.25" customHeight="1" x14ac:dyDescent="0.2">
      <c r="A215" s="591"/>
      <c r="B215" s="506" t="s">
        <v>346</v>
      </c>
      <c r="C215" s="488" t="s">
        <v>1</v>
      </c>
      <c r="D215" s="360">
        <f>+D216</f>
        <v>42</v>
      </c>
      <c r="E215" s="34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</row>
    <row r="216" spans="1:15" s="239" customFormat="1" ht="24" customHeight="1" x14ac:dyDescent="0.2">
      <c r="A216" s="591"/>
      <c r="B216" s="507" t="s">
        <v>347</v>
      </c>
      <c r="C216" s="488" t="s">
        <v>1</v>
      </c>
      <c r="D216" s="360">
        <v>42</v>
      </c>
      <c r="E216" s="34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</row>
    <row r="217" spans="1:15" s="239" customFormat="1" ht="14.25" customHeight="1" x14ac:dyDescent="0.2">
      <c r="A217" s="580"/>
      <c r="B217" s="492" t="s">
        <v>365</v>
      </c>
      <c r="C217" s="490" t="s">
        <v>1</v>
      </c>
      <c r="D217" s="384">
        <v>42</v>
      </c>
      <c r="E217" s="343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</row>
    <row r="218" spans="1:15" s="239" customFormat="1" ht="25.5" customHeight="1" x14ac:dyDescent="0.2">
      <c r="A218" s="579" t="s">
        <v>570</v>
      </c>
      <c r="B218" s="493" t="s">
        <v>366</v>
      </c>
      <c r="C218" s="490" t="s">
        <v>149</v>
      </c>
      <c r="D218" s="384">
        <f>+D216*0.4</f>
        <v>16.8</v>
      </c>
      <c r="E218" s="343"/>
      <c r="F218" s="233"/>
      <c r="G218" s="233"/>
      <c r="H218" s="233"/>
      <c r="I218" s="233"/>
      <c r="J218" s="233"/>
      <c r="K218" s="233"/>
      <c r="L218" s="233"/>
      <c r="M218" s="233"/>
      <c r="N218" s="233"/>
      <c r="O218" s="233"/>
    </row>
    <row r="219" spans="1:15" s="239" customFormat="1" ht="14.25" customHeight="1" x14ac:dyDescent="0.2">
      <c r="A219" s="579" t="s">
        <v>571</v>
      </c>
      <c r="B219" s="508" t="s">
        <v>367</v>
      </c>
      <c r="C219" s="509" t="s">
        <v>1</v>
      </c>
      <c r="D219" s="510">
        <v>15</v>
      </c>
      <c r="E219" s="343"/>
      <c r="F219" s="233"/>
      <c r="G219" s="233"/>
      <c r="H219" s="233"/>
      <c r="I219" s="233"/>
      <c r="J219" s="233"/>
      <c r="K219" s="233"/>
      <c r="L219" s="233"/>
      <c r="M219" s="233"/>
      <c r="N219" s="233"/>
      <c r="O219" s="233"/>
    </row>
    <row r="220" spans="1:15" s="239" customFormat="1" ht="27" customHeight="1" x14ac:dyDescent="0.2">
      <c r="A220" s="580" t="s">
        <v>476</v>
      </c>
      <c r="B220" s="511" t="s">
        <v>368</v>
      </c>
      <c r="C220" s="488" t="s">
        <v>1</v>
      </c>
      <c r="D220" s="360">
        <f>+D219*1.05</f>
        <v>15.75</v>
      </c>
      <c r="E220" s="343"/>
      <c r="F220" s="233"/>
      <c r="G220" s="233"/>
      <c r="H220" s="233"/>
      <c r="I220" s="233"/>
      <c r="J220" s="233"/>
      <c r="K220" s="233"/>
      <c r="L220" s="233"/>
      <c r="M220" s="233"/>
      <c r="N220" s="233"/>
      <c r="O220" s="233"/>
    </row>
    <row r="221" spans="1:15" s="239" customFormat="1" ht="27" customHeight="1" x14ac:dyDescent="0.2">
      <c r="A221" s="580"/>
      <c r="B221" s="511" t="s">
        <v>369</v>
      </c>
      <c r="C221" s="488" t="s">
        <v>1</v>
      </c>
      <c r="D221" s="360">
        <f>+D219*1.05</f>
        <v>15.75</v>
      </c>
      <c r="E221" s="343"/>
      <c r="F221" s="233"/>
      <c r="G221" s="233"/>
      <c r="H221" s="233"/>
      <c r="I221" s="233"/>
      <c r="J221" s="233"/>
      <c r="K221" s="233"/>
      <c r="L221" s="233"/>
      <c r="M221" s="233"/>
      <c r="N221" s="233"/>
      <c r="O221" s="233"/>
    </row>
    <row r="222" spans="1:15" s="239" customFormat="1" ht="27" customHeight="1" x14ac:dyDescent="0.2">
      <c r="A222" s="580"/>
      <c r="B222" s="511" t="s">
        <v>370</v>
      </c>
      <c r="C222" s="488" t="s">
        <v>145</v>
      </c>
      <c r="D222" s="360">
        <f>+D219*0.35*6</f>
        <v>31.5</v>
      </c>
      <c r="E222" s="343"/>
      <c r="F222" s="233"/>
      <c r="G222" s="233"/>
      <c r="H222" s="233"/>
      <c r="I222" s="233"/>
      <c r="J222" s="233"/>
      <c r="K222" s="233"/>
      <c r="L222" s="233"/>
      <c r="M222" s="233"/>
      <c r="N222" s="233"/>
      <c r="O222" s="233"/>
    </row>
    <row r="223" spans="1:15" s="239" customFormat="1" ht="27" customHeight="1" x14ac:dyDescent="0.2">
      <c r="A223" s="580"/>
      <c r="B223" s="511" t="s">
        <v>371</v>
      </c>
      <c r="C223" s="488" t="s">
        <v>149</v>
      </c>
      <c r="D223" s="360">
        <f>+D219*0.35*1.1</f>
        <v>5.7750000000000004</v>
      </c>
      <c r="E223" s="343"/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</row>
    <row r="224" spans="1:15" s="239" customFormat="1" ht="27" customHeight="1" x14ac:dyDescent="0.2">
      <c r="A224" s="580"/>
      <c r="B224" s="511" t="s">
        <v>372</v>
      </c>
      <c r="C224" s="488" t="s">
        <v>1</v>
      </c>
      <c r="D224" s="360">
        <f>+D219*1.05</f>
        <v>15.75</v>
      </c>
      <c r="E224" s="343"/>
      <c r="F224" s="233"/>
      <c r="G224" s="233"/>
      <c r="H224" s="233"/>
      <c r="I224" s="233"/>
      <c r="J224" s="233"/>
      <c r="K224" s="233"/>
      <c r="L224" s="233"/>
      <c r="M224" s="233"/>
      <c r="N224" s="233"/>
      <c r="O224" s="233"/>
    </row>
    <row r="225" spans="1:15" s="239" customFormat="1" ht="27" customHeight="1" x14ac:dyDescent="0.2">
      <c r="A225" s="580"/>
      <c r="B225" s="511" t="s">
        <v>373</v>
      </c>
      <c r="C225" s="488" t="s">
        <v>1</v>
      </c>
      <c r="D225" s="360">
        <f>+D219</f>
        <v>15</v>
      </c>
      <c r="E225" s="343"/>
      <c r="F225" s="233"/>
      <c r="G225" s="233"/>
      <c r="H225" s="233"/>
      <c r="I225" s="233"/>
      <c r="J225" s="233"/>
      <c r="K225" s="233"/>
      <c r="L225" s="233"/>
      <c r="M225" s="233"/>
      <c r="N225" s="233"/>
      <c r="O225" s="233"/>
    </row>
    <row r="226" spans="1:15" s="239" customFormat="1" ht="27" customHeight="1" x14ac:dyDescent="0.2">
      <c r="A226" s="579"/>
      <c r="B226" s="512" t="s">
        <v>374</v>
      </c>
      <c r="C226" s="513" t="s">
        <v>3</v>
      </c>
      <c r="D226" s="514">
        <f>+D227+D228</f>
        <v>4</v>
      </c>
      <c r="E226" s="343"/>
      <c r="F226" s="233"/>
      <c r="G226" s="233"/>
      <c r="H226" s="233"/>
      <c r="I226" s="233"/>
      <c r="J226" s="233"/>
      <c r="K226" s="233"/>
      <c r="L226" s="233"/>
      <c r="M226" s="233"/>
      <c r="N226" s="233"/>
      <c r="O226" s="233"/>
    </row>
    <row r="227" spans="1:15" s="239" customFormat="1" ht="75" customHeight="1" x14ac:dyDescent="0.2">
      <c r="A227" s="579" t="s">
        <v>572</v>
      </c>
      <c r="B227" s="515" t="s">
        <v>375</v>
      </c>
      <c r="C227" s="509" t="s">
        <v>3</v>
      </c>
      <c r="D227" s="510">
        <v>2</v>
      </c>
      <c r="E227" s="343"/>
      <c r="F227" s="233"/>
      <c r="G227" s="233"/>
      <c r="H227" s="233"/>
      <c r="I227" s="233"/>
      <c r="J227" s="233"/>
      <c r="K227" s="233"/>
      <c r="L227" s="233"/>
      <c r="M227" s="233"/>
      <c r="N227" s="233"/>
      <c r="O227" s="233"/>
    </row>
    <row r="228" spans="1:15" s="239" customFormat="1" ht="51.75" customHeight="1" x14ac:dyDescent="0.2">
      <c r="A228" s="579" t="s">
        <v>573</v>
      </c>
      <c r="B228" s="515" t="s">
        <v>376</v>
      </c>
      <c r="C228" s="509" t="s">
        <v>3</v>
      </c>
      <c r="D228" s="510">
        <v>2</v>
      </c>
      <c r="E228" s="343"/>
      <c r="F228" s="233"/>
      <c r="G228" s="233"/>
      <c r="H228" s="233"/>
      <c r="I228" s="233"/>
      <c r="J228" s="233"/>
      <c r="K228" s="233"/>
      <c r="L228" s="233"/>
      <c r="M228" s="233"/>
      <c r="N228" s="233"/>
      <c r="O228" s="233"/>
    </row>
    <row r="229" spans="1:15" s="239" customFormat="1" ht="26.25" customHeight="1" x14ac:dyDescent="0.2">
      <c r="A229" s="592"/>
      <c r="B229" s="516" t="s">
        <v>377</v>
      </c>
      <c r="C229" s="517" t="s">
        <v>3</v>
      </c>
      <c r="D229" s="518">
        <v>39</v>
      </c>
      <c r="E229" s="343"/>
      <c r="F229" s="233"/>
      <c r="G229" s="233"/>
      <c r="H229" s="233"/>
      <c r="I229" s="233"/>
      <c r="J229" s="233"/>
      <c r="K229" s="233"/>
      <c r="L229" s="233"/>
      <c r="M229" s="233"/>
      <c r="N229" s="233"/>
      <c r="O229" s="233"/>
    </row>
    <row r="230" spans="1:15" s="239" customFormat="1" ht="14.25" customHeight="1" x14ac:dyDescent="0.2">
      <c r="A230" s="579"/>
      <c r="B230" s="501" t="s">
        <v>339</v>
      </c>
      <c r="C230" s="502" t="s">
        <v>172</v>
      </c>
      <c r="D230" s="476">
        <v>30</v>
      </c>
      <c r="E230" s="343"/>
      <c r="F230" s="233"/>
      <c r="G230" s="233"/>
      <c r="H230" s="233"/>
      <c r="I230" s="233"/>
      <c r="J230" s="233"/>
      <c r="K230" s="233"/>
      <c r="L230" s="233"/>
      <c r="M230" s="233"/>
      <c r="N230" s="233"/>
      <c r="O230" s="233"/>
    </row>
    <row r="231" spans="1:15" s="239" customFormat="1" ht="14.25" customHeight="1" x14ac:dyDescent="0.2">
      <c r="A231" s="579"/>
      <c r="B231" s="500" t="s">
        <v>340</v>
      </c>
      <c r="C231" s="475" t="s">
        <v>3</v>
      </c>
      <c r="D231" s="476">
        <v>6</v>
      </c>
      <c r="E231" s="343"/>
      <c r="F231" s="233"/>
      <c r="G231" s="233"/>
      <c r="H231" s="233"/>
      <c r="I231" s="233"/>
      <c r="J231" s="233"/>
      <c r="K231" s="233"/>
      <c r="L231" s="233"/>
      <c r="M231" s="233"/>
      <c r="N231" s="233"/>
      <c r="O231" s="233"/>
    </row>
    <row r="232" spans="1:15" s="239" customFormat="1" ht="14.25" customHeight="1" x14ac:dyDescent="0.2">
      <c r="A232" s="593"/>
      <c r="B232" s="503" t="s">
        <v>341</v>
      </c>
      <c r="C232" s="504" t="s">
        <v>3</v>
      </c>
      <c r="D232" s="482">
        <v>38</v>
      </c>
      <c r="E232" s="344"/>
      <c r="F232" s="233"/>
      <c r="G232" s="233"/>
      <c r="H232" s="233"/>
      <c r="I232" s="233"/>
      <c r="J232" s="233"/>
      <c r="K232" s="233"/>
      <c r="L232" s="233"/>
      <c r="M232" s="233"/>
      <c r="N232" s="233"/>
      <c r="O232" s="233"/>
    </row>
    <row r="233" spans="1:15" s="239" customFormat="1" ht="28.5" customHeight="1" x14ac:dyDescent="0.2">
      <c r="A233" s="590"/>
      <c r="B233" s="503" t="s">
        <v>344</v>
      </c>
      <c r="C233" s="504" t="s">
        <v>169</v>
      </c>
      <c r="D233" s="482">
        <v>3.75</v>
      </c>
      <c r="E233" s="343"/>
      <c r="F233" s="233"/>
      <c r="G233" s="233"/>
      <c r="H233" s="233"/>
      <c r="I233" s="233"/>
      <c r="J233" s="233"/>
      <c r="K233" s="233"/>
      <c r="L233" s="233"/>
      <c r="M233" s="233"/>
      <c r="N233" s="233"/>
      <c r="O233" s="233"/>
    </row>
    <row r="234" spans="1:15" s="239" customFormat="1" ht="30" customHeight="1" x14ac:dyDescent="0.2">
      <c r="A234" s="579" t="s">
        <v>574</v>
      </c>
      <c r="B234" s="515" t="s">
        <v>378</v>
      </c>
      <c r="C234" s="509" t="s">
        <v>3</v>
      </c>
      <c r="D234" s="510">
        <f>+D226</f>
        <v>4</v>
      </c>
      <c r="E234" s="343"/>
      <c r="F234" s="233"/>
      <c r="G234" s="233"/>
      <c r="H234" s="233"/>
      <c r="I234" s="233"/>
      <c r="J234" s="233"/>
      <c r="K234" s="233"/>
      <c r="L234" s="233"/>
      <c r="M234" s="233"/>
      <c r="N234" s="233"/>
      <c r="O234" s="233"/>
    </row>
    <row r="235" spans="1:15" s="239" customFormat="1" ht="14.25" customHeight="1" x14ac:dyDescent="0.2">
      <c r="A235" s="580"/>
      <c r="B235" s="512" t="s">
        <v>379</v>
      </c>
      <c r="C235" s="519" t="s">
        <v>3</v>
      </c>
      <c r="D235" s="520">
        <f>+D236+D237</f>
        <v>2</v>
      </c>
      <c r="E235" s="343"/>
      <c r="F235" s="233"/>
      <c r="G235" s="233"/>
      <c r="H235" s="233"/>
      <c r="I235" s="233"/>
      <c r="J235" s="233"/>
      <c r="K235" s="233"/>
      <c r="L235" s="233"/>
      <c r="M235" s="233"/>
      <c r="N235" s="233"/>
      <c r="O235" s="233"/>
    </row>
    <row r="236" spans="1:15" s="239" customFormat="1" ht="35.25" customHeight="1" x14ac:dyDescent="0.2">
      <c r="A236" s="580" t="s">
        <v>575</v>
      </c>
      <c r="B236" s="493" t="s">
        <v>380</v>
      </c>
      <c r="C236" s="490" t="s">
        <v>3</v>
      </c>
      <c r="D236" s="384">
        <v>1</v>
      </c>
      <c r="E236" s="338"/>
      <c r="F236" s="233"/>
      <c r="G236" s="233"/>
      <c r="H236" s="233"/>
      <c r="I236" s="233"/>
      <c r="J236" s="233"/>
      <c r="K236" s="233"/>
      <c r="L236" s="233"/>
      <c r="M236" s="233"/>
      <c r="N236" s="233"/>
      <c r="O236" s="233"/>
    </row>
    <row r="237" spans="1:15" s="239" customFormat="1" ht="14.25" customHeight="1" x14ac:dyDescent="0.2">
      <c r="A237" s="580" t="s">
        <v>576</v>
      </c>
      <c r="B237" s="493" t="s">
        <v>381</v>
      </c>
      <c r="C237" s="521" t="s">
        <v>3</v>
      </c>
      <c r="D237" s="522">
        <v>1</v>
      </c>
      <c r="E237" s="338"/>
      <c r="F237" s="233"/>
      <c r="G237" s="233"/>
      <c r="H237" s="233"/>
      <c r="I237" s="233"/>
      <c r="J237" s="233"/>
      <c r="K237" s="233"/>
      <c r="L237" s="233"/>
      <c r="M237" s="233"/>
      <c r="N237" s="233"/>
      <c r="O237" s="233"/>
    </row>
    <row r="238" spans="1:15" s="239" customFormat="1" ht="14.25" customHeight="1" x14ac:dyDescent="0.2">
      <c r="A238" s="594" t="s">
        <v>577</v>
      </c>
      <c r="B238" s="523" t="s">
        <v>382</v>
      </c>
      <c r="C238" s="524" t="s">
        <v>3</v>
      </c>
      <c r="D238" s="525">
        <f>+D237</f>
        <v>1</v>
      </c>
      <c r="E238" s="338"/>
      <c r="F238" s="233"/>
      <c r="G238" s="233"/>
      <c r="H238" s="233"/>
      <c r="I238" s="233"/>
      <c r="J238" s="233"/>
      <c r="K238" s="233"/>
      <c r="L238" s="233"/>
      <c r="M238" s="233"/>
      <c r="N238" s="233"/>
      <c r="O238" s="233"/>
    </row>
    <row r="239" spans="1:15" s="239" customFormat="1" ht="27" customHeight="1" x14ac:dyDescent="0.2">
      <c r="A239" s="578" t="s">
        <v>168</v>
      </c>
      <c r="B239" s="526" t="s">
        <v>191</v>
      </c>
      <c r="C239" s="337"/>
      <c r="D239" s="338"/>
      <c r="E239" s="338"/>
      <c r="F239" s="233"/>
      <c r="G239" s="233"/>
      <c r="H239" s="233"/>
      <c r="I239" s="233"/>
      <c r="J239" s="233"/>
      <c r="K239" s="233"/>
      <c r="L239" s="233"/>
      <c r="M239" s="233"/>
      <c r="N239" s="233"/>
      <c r="O239" s="233"/>
    </row>
    <row r="240" spans="1:15" s="239" customFormat="1" ht="27" customHeight="1" x14ac:dyDescent="0.2">
      <c r="A240" s="335"/>
      <c r="B240" s="527" t="s">
        <v>261</v>
      </c>
      <c r="C240" s="528"/>
      <c r="D240" s="529"/>
      <c r="E240" s="343"/>
      <c r="F240" s="233"/>
      <c r="G240" s="233"/>
      <c r="H240" s="233"/>
      <c r="I240" s="233"/>
      <c r="J240" s="233"/>
      <c r="K240" s="233"/>
      <c r="L240" s="233"/>
      <c r="M240" s="233"/>
      <c r="N240" s="233"/>
      <c r="O240" s="233"/>
    </row>
    <row r="241" spans="1:15" s="239" customFormat="1" ht="27" customHeight="1" x14ac:dyDescent="0.2">
      <c r="A241" s="563" t="s">
        <v>578</v>
      </c>
      <c r="B241" s="388" t="s">
        <v>383</v>
      </c>
      <c r="C241" s="530" t="s">
        <v>1</v>
      </c>
      <c r="D241" s="384">
        <v>90.2</v>
      </c>
      <c r="E241" s="34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</row>
    <row r="242" spans="1:15" s="239" customFormat="1" ht="27" customHeight="1" x14ac:dyDescent="0.2">
      <c r="A242" s="563" t="s">
        <v>579</v>
      </c>
      <c r="B242" s="388" t="s">
        <v>384</v>
      </c>
      <c r="C242" s="530" t="s">
        <v>3</v>
      </c>
      <c r="D242" s="384">
        <v>1</v>
      </c>
      <c r="E242" s="343"/>
      <c r="F242" s="233"/>
      <c r="G242" s="233"/>
      <c r="H242" s="233"/>
      <c r="I242" s="233"/>
      <c r="J242" s="233"/>
      <c r="K242" s="233"/>
      <c r="L242" s="233"/>
      <c r="M242" s="233"/>
      <c r="N242" s="233"/>
      <c r="O242" s="233"/>
    </row>
    <row r="243" spans="1:15" s="239" customFormat="1" ht="27" customHeight="1" x14ac:dyDescent="0.2">
      <c r="A243" s="574" t="s">
        <v>580</v>
      </c>
      <c r="B243" s="388" t="s">
        <v>385</v>
      </c>
      <c r="C243" s="530" t="s">
        <v>3</v>
      </c>
      <c r="D243" s="384">
        <v>6</v>
      </c>
      <c r="E243" s="34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</row>
    <row r="244" spans="1:15" s="239" customFormat="1" ht="30.75" customHeight="1" x14ac:dyDescent="0.2">
      <c r="A244" s="573" t="s">
        <v>581</v>
      </c>
      <c r="B244" s="388" t="s">
        <v>386</v>
      </c>
      <c r="C244" s="530" t="s">
        <v>3</v>
      </c>
      <c r="D244" s="384">
        <v>1</v>
      </c>
      <c r="E244" s="343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</row>
    <row r="245" spans="1:15" s="239" customFormat="1" ht="14.25" customHeight="1" x14ac:dyDescent="0.2">
      <c r="A245" s="573" t="s">
        <v>582</v>
      </c>
      <c r="B245" s="388" t="s">
        <v>387</v>
      </c>
      <c r="C245" s="530" t="s">
        <v>150</v>
      </c>
      <c r="D245" s="384">
        <v>1.35</v>
      </c>
      <c r="E245" s="343"/>
      <c r="F245" s="339"/>
      <c r="G245" s="233"/>
      <c r="H245" s="233"/>
      <c r="I245" s="233"/>
      <c r="J245" s="233"/>
      <c r="K245" s="233"/>
      <c r="L245" s="233"/>
      <c r="M245" s="233"/>
      <c r="N245" s="233"/>
      <c r="O245" s="233"/>
    </row>
    <row r="246" spans="1:15" s="239" customFormat="1" ht="14.25" customHeight="1" x14ac:dyDescent="0.2">
      <c r="A246" s="574" t="s">
        <v>583</v>
      </c>
      <c r="B246" s="377" t="s">
        <v>388</v>
      </c>
      <c r="C246" s="363" t="s">
        <v>1</v>
      </c>
      <c r="D246" s="376">
        <v>67.2</v>
      </c>
      <c r="E246" s="343"/>
      <c r="F246" s="339"/>
      <c r="G246" s="233"/>
      <c r="H246" s="233"/>
      <c r="I246" s="233"/>
      <c r="J246" s="233"/>
      <c r="K246" s="233"/>
      <c r="L246" s="233"/>
      <c r="M246" s="233"/>
      <c r="N246" s="233"/>
      <c r="O246" s="233"/>
    </row>
    <row r="247" spans="1:15" s="239" customFormat="1" ht="14.25" customHeight="1" x14ac:dyDescent="0.2">
      <c r="A247" s="574" t="s">
        <v>584</v>
      </c>
      <c r="B247" s="398" t="s">
        <v>389</v>
      </c>
      <c r="C247" s="417" t="s">
        <v>1</v>
      </c>
      <c r="D247" s="418">
        <f>4*10.45</f>
        <v>41.8</v>
      </c>
      <c r="E247" s="343"/>
      <c r="F247" s="339"/>
      <c r="G247" s="233"/>
      <c r="H247" s="233"/>
      <c r="I247" s="233"/>
      <c r="J247" s="233"/>
      <c r="K247" s="233"/>
      <c r="L247" s="233"/>
      <c r="M247" s="233"/>
      <c r="N247" s="233"/>
      <c r="O247" s="233"/>
    </row>
    <row r="248" spans="1:15" s="239" customFormat="1" ht="14.25" customHeight="1" x14ac:dyDescent="0.2">
      <c r="A248" s="574" t="s">
        <v>585</v>
      </c>
      <c r="B248" s="398" t="s">
        <v>390</v>
      </c>
      <c r="C248" s="417" t="s">
        <v>205</v>
      </c>
      <c r="D248" s="418">
        <v>1</v>
      </c>
      <c r="E248" s="343"/>
      <c r="F248" s="339"/>
      <c r="G248" s="233"/>
      <c r="H248" s="233"/>
      <c r="I248" s="233"/>
      <c r="J248" s="233"/>
      <c r="K248" s="233"/>
      <c r="L248" s="233"/>
      <c r="M248" s="233"/>
      <c r="N248" s="233"/>
      <c r="O248" s="233"/>
    </row>
    <row r="249" spans="1:15" s="239" customFormat="1" ht="26.25" customHeight="1" x14ac:dyDescent="0.2">
      <c r="A249" s="574" t="s">
        <v>586</v>
      </c>
      <c r="B249" s="398" t="s">
        <v>391</v>
      </c>
      <c r="C249" s="417" t="s">
        <v>149</v>
      </c>
      <c r="D249" s="418">
        <v>387</v>
      </c>
      <c r="E249" s="343"/>
      <c r="F249" s="233"/>
      <c r="G249" s="233"/>
      <c r="H249" s="233"/>
      <c r="I249" s="233"/>
      <c r="J249" s="233"/>
      <c r="K249" s="233"/>
      <c r="L249" s="233"/>
      <c r="M249" s="233"/>
      <c r="N249" s="233"/>
      <c r="O249" s="233"/>
    </row>
    <row r="250" spans="1:15" s="239" customFormat="1" ht="14.25" customHeight="1" x14ac:dyDescent="0.2">
      <c r="A250" s="574" t="s">
        <v>587</v>
      </c>
      <c r="B250" s="398" t="s">
        <v>204</v>
      </c>
      <c r="C250" s="417" t="s">
        <v>205</v>
      </c>
      <c r="D250" s="418">
        <v>1</v>
      </c>
      <c r="E250" s="343"/>
      <c r="F250" s="233"/>
      <c r="G250" s="233"/>
      <c r="H250" s="233"/>
      <c r="I250" s="233"/>
      <c r="J250" s="233"/>
      <c r="K250" s="233"/>
      <c r="L250" s="233"/>
      <c r="M250" s="233"/>
      <c r="N250" s="233"/>
      <c r="O250" s="233"/>
    </row>
    <row r="251" spans="1:15" s="239" customFormat="1" ht="14.25" customHeight="1" x14ac:dyDescent="0.2">
      <c r="A251" s="574" t="s">
        <v>588</v>
      </c>
      <c r="B251" s="422" t="s">
        <v>275</v>
      </c>
      <c r="C251" s="370" t="s">
        <v>150</v>
      </c>
      <c r="D251" s="531">
        <v>10</v>
      </c>
      <c r="E251" s="34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</row>
    <row r="252" spans="1:15" s="239" customFormat="1" ht="14.25" customHeight="1" x14ac:dyDescent="0.2">
      <c r="A252" s="595"/>
      <c r="B252" s="532" t="s">
        <v>392</v>
      </c>
      <c r="C252" s="533"/>
      <c r="D252" s="534"/>
      <c r="E252" s="343"/>
      <c r="F252" s="233"/>
      <c r="G252" s="233"/>
      <c r="H252" s="233"/>
      <c r="I252" s="233"/>
      <c r="J252" s="233"/>
      <c r="K252" s="233"/>
      <c r="L252" s="233"/>
      <c r="M252" s="233"/>
      <c r="N252" s="233"/>
      <c r="O252" s="233"/>
    </row>
    <row r="253" spans="1:15" s="239" customFormat="1" ht="23.25" customHeight="1" x14ac:dyDescent="0.2">
      <c r="A253" s="574" t="s">
        <v>589</v>
      </c>
      <c r="B253" s="379" t="s">
        <v>393</v>
      </c>
      <c r="C253" s="378" t="s">
        <v>150</v>
      </c>
      <c r="D253" s="352">
        <f>1.53+0.81</f>
        <v>2.34</v>
      </c>
      <c r="E253" s="343"/>
      <c r="F253" s="233"/>
      <c r="G253" s="233"/>
      <c r="H253" s="233"/>
      <c r="I253" s="233"/>
      <c r="J253" s="233"/>
      <c r="K253" s="233"/>
      <c r="L253" s="233"/>
      <c r="M253" s="233"/>
      <c r="N253" s="233"/>
      <c r="O253" s="233"/>
    </row>
    <row r="254" spans="1:15" s="239" customFormat="1" ht="33" customHeight="1" x14ac:dyDescent="0.2">
      <c r="A254" s="574"/>
      <c r="B254" s="430" t="s">
        <v>394</v>
      </c>
      <c r="C254" s="417" t="s">
        <v>150</v>
      </c>
      <c r="D254" s="418">
        <f>+D253*1.05</f>
        <v>2.4569999999999999</v>
      </c>
      <c r="E254" s="343"/>
      <c r="F254" s="233"/>
      <c r="G254" s="233"/>
      <c r="H254" s="233"/>
      <c r="I254" s="233"/>
      <c r="J254" s="233"/>
      <c r="K254" s="233"/>
      <c r="L254" s="233"/>
      <c r="M254" s="233"/>
      <c r="N254" s="233"/>
      <c r="O254" s="233"/>
    </row>
    <row r="255" spans="1:15" s="239" customFormat="1" ht="14.25" customHeight="1" x14ac:dyDescent="0.2">
      <c r="A255" s="574"/>
      <c r="B255" s="430" t="s">
        <v>395</v>
      </c>
      <c r="C255" s="417" t="s">
        <v>3</v>
      </c>
      <c r="D255" s="418">
        <f>232+216</f>
        <v>448</v>
      </c>
      <c r="E255" s="343"/>
      <c r="F255" s="233"/>
      <c r="G255" s="233"/>
      <c r="H255" s="233"/>
      <c r="I255" s="233"/>
      <c r="J255" s="233"/>
      <c r="K255" s="233"/>
      <c r="L255" s="233"/>
      <c r="M255" s="233"/>
      <c r="N255" s="233"/>
      <c r="O255" s="233"/>
    </row>
    <row r="256" spans="1:15" s="239" customFormat="1" ht="25.5" customHeight="1" x14ac:dyDescent="0.2">
      <c r="A256" s="574"/>
      <c r="B256" s="430" t="s">
        <v>396</v>
      </c>
      <c r="C256" s="417" t="s">
        <v>3</v>
      </c>
      <c r="D256" s="418">
        <v>232</v>
      </c>
      <c r="E256" s="343"/>
      <c r="F256" s="233"/>
      <c r="G256" s="233"/>
      <c r="H256" s="233"/>
      <c r="I256" s="233"/>
      <c r="J256" s="233"/>
      <c r="K256" s="233"/>
      <c r="L256" s="233"/>
      <c r="M256" s="233"/>
      <c r="N256" s="233"/>
      <c r="O256" s="233"/>
    </row>
    <row r="257" spans="1:15" s="239" customFormat="1" ht="14.25" customHeight="1" x14ac:dyDescent="0.2">
      <c r="A257" s="574"/>
      <c r="B257" s="430" t="s">
        <v>397</v>
      </c>
      <c r="C257" s="417" t="s">
        <v>3</v>
      </c>
      <c r="D257" s="418">
        <v>2656</v>
      </c>
      <c r="E257" s="343"/>
      <c r="F257" s="233"/>
      <c r="G257" s="233"/>
      <c r="H257" s="233"/>
      <c r="I257" s="233"/>
      <c r="J257" s="233"/>
      <c r="K257" s="233"/>
      <c r="L257" s="233"/>
      <c r="M257" s="233"/>
      <c r="N257" s="233"/>
      <c r="O257" s="233"/>
    </row>
    <row r="258" spans="1:15" s="239" customFormat="1" ht="14.25" customHeight="1" x14ac:dyDescent="0.2">
      <c r="A258" s="574"/>
      <c r="B258" s="430" t="s">
        <v>362</v>
      </c>
      <c r="C258" s="417" t="s">
        <v>205</v>
      </c>
      <c r="D258" s="418">
        <v>1</v>
      </c>
      <c r="E258" s="343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</row>
    <row r="259" spans="1:15" s="239" customFormat="1" ht="14.25" customHeight="1" x14ac:dyDescent="0.2">
      <c r="A259" s="574" t="s">
        <v>590</v>
      </c>
      <c r="B259" s="398" t="s">
        <v>398</v>
      </c>
      <c r="C259" s="417" t="s">
        <v>149</v>
      </c>
      <c r="D259" s="418">
        <f>+D249</f>
        <v>387</v>
      </c>
      <c r="E259" s="343"/>
      <c r="F259" s="233"/>
      <c r="G259" s="233"/>
      <c r="H259" s="233"/>
      <c r="I259" s="233"/>
      <c r="J259" s="233"/>
      <c r="K259" s="233"/>
      <c r="L259" s="233"/>
      <c r="M259" s="233"/>
      <c r="N259" s="233"/>
      <c r="O259" s="233"/>
    </row>
    <row r="260" spans="1:15" s="239" customFormat="1" ht="14.25" customHeight="1" x14ac:dyDescent="0.2">
      <c r="A260" s="574"/>
      <c r="B260" s="381" t="s">
        <v>399</v>
      </c>
      <c r="C260" s="351" t="s">
        <v>149</v>
      </c>
      <c r="D260" s="352">
        <f>+D259*1.05</f>
        <v>406.35</v>
      </c>
      <c r="E260" s="346"/>
      <c r="F260" s="346"/>
      <c r="G260" s="346"/>
      <c r="H260" s="346"/>
      <c r="I260" s="346"/>
      <c r="J260" s="346"/>
      <c r="K260" s="346"/>
      <c r="L260" s="346"/>
      <c r="M260" s="346"/>
      <c r="N260" s="346"/>
      <c r="O260" s="346"/>
    </row>
    <row r="261" spans="1:15" s="239" customFormat="1" ht="14.25" customHeight="1" x14ac:dyDescent="0.2">
      <c r="A261" s="574"/>
      <c r="B261" s="430" t="s">
        <v>400</v>
      </c>
      <c r="C261" s="417" t="s">
        <v>149</v>
      </c>
      <c r="D261" s="418">
        <f>+D260*1.05</f>
        <v>426.66750000000002</v>
      </c>
      <c r="E261" s="343"/>
      <c r="F261" s="233"/>
      <c r="G261" s="233"/>
      <c r="H261" s="233"/>
      <c r="I261" s="233"/>
      <c r="J261" s="233"/>
      <c r="K261" s="233"/>
      <c r="L261" s="233"/>
      <c r="M261" s="233"/>
      <c r="N261" s="233"/>
      <c r="O261" s="233"/>
    </row>
    <row r="262" spans="1:15" s="239" customFormat="1" ht="14.25" customHeight="1" x14ac:dyDescent="0.2">
      <c r="A262" s="574"/>
      <c r="B262" s="430" t="s">
        <v>401</v>
      </c>
      <c r="C262" s="417" t="s">
        <v>149</v>
      </c>
      <c r="D262" s="418">
        <f>+D260*1.05</f>
        <v>426.66750000000002</v>
      </c>
      <c r="E262" s="343"/>
      <c r="F262" s="233"/>
      <c r="G262" s="233"/>
      <c r="H262" s="233"/>
      <c r="I262" s="233"/>
      <c r="J262" s="233"/>
      <c r="K262" s="233"/>
      <c r="L262" s="233"/>
      <c r="M262" s="233"/>
      <c r="N262" s="233"/>
      <c r="O262" s="233"/>
    </row>
    <row r="263" spans="1:15" s="239" customFormat="1" ht="14.25" customHeight="1" x14ac:dyDescent="0.2">
      <c r="A263" s="574"/>
      <c r="B263" s="430" t="s">
        <v>402</v>
      </c>
      <c r="C263" s="417" t="s">
        <v>3</v>
      </c>
      <c r="D263" s="418">
        <f>+D259*7</f>
        <v>2709</v>
      </c>
      <c r="E263" s="343"/>
      <c r="F263" s="233"/>
      <c r="G263" s="233"/>
      <c r="H263" s="233"/>
      <c r="I263" s="233"/>
      <c r="J263" s="233"/>
      <c r="K263" s="233"/>
      <c r="L263" s="233"/>
      <c r="M263" s="233"/>
      <c r="N263" s="233"/>
      <c r="O263" s="233"/>
    </row>
    <row r="264" spans="1:15" s="239" customFormat="1" ht="14.25" customHeight="1" x14ac:dyDescent="0.2">
      <c r="A264" s="574" t="s">
        <v>591</v>
      </c>
      <c r="B264" s="398" t="s">
        <v>403</v>
      </c>
      <c r="C264" s="417" t="s">
        <v>1</v>
      </c>
      <c r="D264" s="418">
        <v>49</v>
      </c>
      <c r="E264" s="343"/>
      <c r="F264" s="233"/>
      <c r="G264" s="233"/>
      <c r="H264" s="233"/>
      <c r="I264" s="233"/>
      <c r="J264" s="233"/>
      <c r="K264" s="233"/>
      <c r="L264" s="233"/>
      <c r="M264" s="233"/>
      <c r="N264" s="233"/>
      <c r="O264" s="233"/>
    </row>
    <row r="265" spans="1:15" s="239" customFormat="1" ht="14.25" customHeight="1" x14ac:dyDescent="0.2">
      <c r="A265" s="574"/>
      <c r="B265" s="430" t="s">
        <v>404</v>
      </c>
      <c r="C265" s="417" t="s">
        <v>1</v>
      </c>
      <c r="D265" s="418">
        <f>+D264*1.05</f>
        <v>51.45</v>
      </c>
      <c r="E265" s="343"/>
      <c r="F265" s="233"/>
      <c r="G265" s="233"/>
      <c r="H265" s="233"/>
      <c r="I265" s="233"/>
      <c r="J265" s="233"/>
      <c r="K265" s="233"/>
      <c r="L265" s="233"/>
      <c r="M265" s="233"/>
      <c r="N265" s="233"/>
      <c r="O265" s="233"/>
    </row>
    <row r="266" spans="1:15" s="239" customFormat="1" ht="27.75" customHeight="1" x14ac:dyDescent="0.2">
      <c r="A266" s="574"/>
      <c r="B266" s="430" t="s">
        <v>405</v>
      </c>
      <c r="C266" s="417" t="s">
        <v>145</v>
      </c>
      <c r="D266" s="418">
        <f>+D264*0.5</f>
        <v>24.5</v>
      </c>
      <c r="E266" s="343"/>
      <c r="F266" s="233"/>
      <c r="G266" s="233"/>
      <c r="H266" s="233"/>
      <c r="I266" s="233"/>
      <c r="J266" s="233"/>
      <c r="K266" s="233"/>
      <c r="L266" s="233"/>
      <c r="M266" s="233"/>
      <c r="N266" s="233"/>
      <c r="O266" s="233"/>
    </row>
    <row r="267" spans="1:15" s="239" customFormat="1" ht="26.25" customHeight="1" x14ac:dyDescent="0.2">
      <c r="A267" s="574" t="s">
        <v>592</v>
      </c>
      <c r="B267" s="379" t="s">
        <v>406</v>
      </c>
      <c r="C267" s="378" t="s">
        <v>3</v>
      </c>
      <c r="D267" s="352">
        <v>12</v>
      </c>
      <c r="E267" s="343"/>
      <c r="F267" s="233"/>
      <c r="G267" s="233"/>
      <c r="H267" s="233"/>
      <c r="I267" s="233"/>
      <c r="J267" s="233"/>
      <c r="K267" s="233"/>
      <c r="L267" s="233"/>
      <c r="M267" s="233"/>
      <c r="N267" s="233"/>
      <c r="O267" s="233"/>
    </row>
    <row r="268" spans="1:15" s="239" customFormat="1" ht="26.25" customHeight="1" x14ac:dyDescent="0.2">
      <c r="A268" s="574" t="s">
        <v>593</v>
      </c>
      <c r="B268" s="432" t="s">
        <v>407</v>
      </c>
      <c r="C268" s="378" t="s">
        <v>1</v>
      </c>
      <c r="D268" s="352">
        <v>68</v>
      </c>
      <c r="E268" s="343"/>
      <c r="F268" s="233"/>
      <c r="G268" s="233"/>
      <c r="H268" s="233"/>
      <c r="I268" s="233"/>
      <c r="J268" s="233"/>
      <c r="K268" s="233"/>
      <c r="L268" s="233"/>
      <c r="M268" s="233"/>
      <c r="N268" s="233"/>
      <c r="O268" s="233"/>
    </row>
    <row r="269" spans="1:15" s="239" customFormat="1" ht="25.5" customHeight="1" x14ac:dyDescent="0.2">
      <c r="A269" s="574" t="s">
        <v>594</v>
      </c>
      <c r="B269" s="398" t="s">
        <v>408</v>
      </c>
      <c r="C269" s="417" t="s">
        <v>150</v>
      </c>
      <c r="D269" s="418">
        <v>0.85</v>
      </c>
      <c r="E269" s="345"/>
      <c r="F269" s="233"/>
      <c r="G269" s="233"/>
      <c r="H269" s="233"/>
      <c r="I269" s="233"/>
      <c r="J269" s="233"/>
      <c r="K269" s="233"/>
      <c r="L269" s="233"/>
      <c r="M269" s="233"/>
      <c r="N269" s="233"/>
      <c r="O269" s="233"/>
    </row>
    <row r="270" spans="1:15" s="239" customFormat="1" ht="14.25" customHeight="1" x14ac:dyDescent="0.2">
      <c r="A270" s="574"/>
      <c r="B270" s="430" t="s">
        <v>409</v>
      </c>
      <c r="C270" s="417" t="s">
        <v>150</v>
      </c>
      <c r="D270" s="418">
        <f>+D269*1.05</f>
        <v>0.89249999999999996</v>
      </c>
      <c r="E270" s="343"/>
      <c r="F270" s="233"/>
      <c r="G270" s="233"/>
      <c r="H270" s="233"/>
      <c r="I270" s="233"/>
      <c r="J270" s="233"/>
      <c r="K270" s="233"/>
      <c r="L270" s="233"/>
      <c r="M270" s="233"/>
      <c r="N270" s="233"/>
      <c r="O270" s="233"/>
    </row>
    <row r="271" spans="1:15" s="239" customFormat="1" ht="14.25" customHeight="1" x14ac:dyDescent="0.2">
      <c r="A271" s="574"/>
      <c r="B271" s="397" t="s">
        <v>410</v>
      </c>
      <c r="C271" s="380" t="s">
        <v>145</v>
      </c>
      <c r="D271" s="360">
        <f>+D269*19</f>
        <v>16.149999999999999</v>
      </c>
      <c r="E271" s="343"/>
      <c r="F271" s="233"/>
      <c r="G271" s="233"/>
      <c r="H271" s="233"/>
      <c r="I271" s="233"/>
      <c r="J271" s="233"/>
      <c r="K271" s="233"/>
      <c r="L271" s="233"/>
      <c r="M271" s="233"/>
      <c r="N271" s="233"/>
      <c r="O271" s="233"/>
    </row>
    <row r="272" spans="1:15" s="239" customFormat="1" ht="14.25" customHeight="1" x14ac:dyDescent="0.2">
      <c r="A272" s="574" t="s">
        <v>595</v>
      </c>
      <c r="B272" s="379" t="s">
        <v>411</v>
      </c>
      <c r="C272" s="380" t="s">
        <v>150</v>
      </c>
      <c r="D272" s="360">
        <v>0.12</v>
      </c>
      <c r="E272" s="343"/>
      <c r="F272" s="233"/>
      <c r="G272" s="233"/>
      <c r="H272" s="233"/>
      <c r="I272" s="233"/>
      <c r="J272" s="233"/>
      <c r="K272" s="233"/>
      <c r="L272" s="233"/>
      <c r="M272" s="233"/>
      <c r="N272" s="233"/>
      <c r="O272" s="233"/>
    </row>
    <row r="273" spans="1:15" s="239" customFormat="1" ht="14.25" customHeight="1" x14ac:dyDescent="0.2">
      <c r="A273" s="486" t="s">
        <v>596</v>
      </c>
      <c r="B273" s="432" t="s">
        <v>412</v>
      </c>
      <c r="C273" s="380" t="s">
        <v>1</v>
      </c>
      <c r="D273" s="360">
        <f>34.04*2</f>
        <v>68.08</v>
      </c>
      <c r="E273" s="343"/>
      <c r="F273" s="233"/>
      <c r="G273" s="233"/>
      <c r="H273" s="233"/>
      <c r="I273" s="233"/>
      <c r="J273" s="233"/>
      <c r="K273" s="233"/>
      <c r="L273" s="233"/>
      <c r="M273" s="233"/>
      <c r="N273" s="233"/>
      <c r="O273" s="233"/>
    </row>
    <row r="274" spans="1:15" s="239" customFormat="1" ht="14.25" customHeight="1" x14ac:dyDescent="0.2">
      <c r="A274" s="574"/>
      <c r="B274" s="430" t="s">
        <v>413</v>
      </c>
      <c r="C274" s="417" t="s">
        <v>3</v>
      </c>
      <c r="D274" s="418">
        <v>230</v>
      </c>
      <c r="E274" s="343"/>
      <c r="F274" s="233"/>
      <c r="G274" s="233"/>
      <c r="H274" s="233"/>
      <c r="I274" s="233"/>
      <c r="J274" s="233"/>
      <c r="K274" s="233"/>
      <c r="L274" s="233"/>
      <c r="M274" s="233"/>
      <c r="N274" s="233"/>
      <c r="O274" s="233"/>
    </row>
    <row r="275" spans="1:15" s="239" customFormat="1" ht="14.25" customHeight="1" x14ac:dyDescent="0.2">
      <c r="A275" s="486"/>
      <c r="B275" s="535" t="s">
        <v>414</v>
      </c>
      <c r="C275" s="417" t="s">
        <v>1</v>
      </c>
      <c r="D275" s="418">
        <f>+D273*1.05</f>
        <v>71.483999999999995</v>
      </c>
      <c r="E275" s="343"/>
      <c r="F275" s="233"/>
      <c r="G275" s="233"/>
      <c r="H275" s="233"/>
      <c r="I275" s="233"/>
      <c r="J275" s="233"/>
      <c r="K275" s="233"/>
      <c r="L275" s="233"/>
      <c r="M275" s="233"/>
      <c r="N275" s="233"/>
      <c r="O275" s="233"/>
    </row>
    <row r="276" spans="1:15" s="239" customFormat="1" ht="14.25" customHeight="1" x14ac:dyDescent="0.2">
      <c r="A276" s="486"/>
      <c r="B276" s="430" t="s">
        <v>410</v>
      </c>
      <c r="C276" s="417" t="s">
        <v>205</v>
      </c>
      <c r="D276" s="418">
        <v>1</v>
      </c>
      <c r="E276" s="343"/>
      <c r="F276" s="233"/>
      <c r="G276" s="233"/>
      <c r="H276" s="233"/>
      <c r="I276" s="233"/>
      <c r="J276" s="233"/>
      <c r="K276" s="233"/>
      <c r="L276" s="233"/>
      <c r="M276" s="233"/>
      <c r="N276" s="233"/>
      <c r="O276" s="233"/>
    </row>
    <row r="277" spans="1:15" s="239" customFormat="1" ht="23.25" customHeight="1" x14ac:dyDescent="0.2">
      <c r="A277" s="574" t="s">
        <v>597</v>
      </c>
      <c r="B277" s="379" t="s">
        <v>415</v>
      </c>
      <c r="C277" s="380" t="s">
        <v>149</v>
      </c>
      <c r="D277" s="360">
        <f>+D259</f>
        <v>387</v>
      </c>
      <c r="E277" s="343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</row>
    <row r="278" spans="1:15" s="239" customFormat="1" ht="14.25" customHeight="1" x14ac:dyDescent="0.2">
      <c r="A278" s="486"/>
      <c r="B278" s="397" t="s">
        <v>416</v>
      </c>
      <c r="C278" s="380" t="s">
        <v>149</v>
      </c>
      <c r="D278" s="360">
        <f>+D277*1.14</f>
        <v>441.17999999999995</v>
      </c>
      <c r="E278" s="343"/>
      <c r="F278" s="233"/>
      <c r="G278" s="233"/>
      <c r="H278" s="233"/>
      <c r="I278" s="233"/>
      <c r="J278" s="233"/>
      <c r="K278" s="233"/>
      <c r="L278" s="233"/>
      <c r="M278" s="233"/>
      <c r="N278" s="233"/>
      <c r="O278" s="233"/>
    </row>
    <row r="279" spans="1:15" s="239" customFormat="1" ht="14.25" customHeight="1" x14ac:dyDescent="0.2">
      <c r="A279" s="486"/>
      <c r="B279" s="397" t="s">
        <v>417</v>
      </c>
      <c r="C279" s="380" t="s">
        <v>149</v>
      </c>
      <c r="D279" s="360">
        <f>+D278</f>
        <v>441.17999999999995</v>
      </c>
      <c r="E279" s="343"/>
      <c r="F279" s="233"/>
      <c r="G279" s="233"/>
      <c r="H279" s="233"/>
      <c r="I279" s="233"/>
      <c r="J279" s="233"/>
      <c r="K279" s="233"/>
      <c r="L279" s="233"/>
      <c r="M279" s="233"/>
      <c r="N279" s="233"/>
      <c r="O279" s="233"/>
    </row>
    <row r="280" spans="1:15" s="239" customFormat="1" ht="14.25" customHeight="1" x14ac:dyDescent="0.2">
      <c r="A280" s="574"/>
      <c r="B280" s="430" t="s">
        <v>418</v>
      </c>
      <c r="C280" s="417" t="s">
        <v>149</v>
      </c>
      <c r="D280" s="418">
        <f>+D277</f>
        <v>387</v>
      </c>
      <c r="E280" s="343"/>
      <c r="F280" s="233"/>
      <c r="G280" s="233"/>
      <c r="H280" s="233"/>
      <c r="I280" s="233"/>
      <c r="J280" s="233"/>
      <c r="K280" s="233"/>
      <c r="L280" s="233"/>
      <c r="M280" s="233"/>
      <c r="N280" s="233"/>
      <c r="O280" s="233"/>
    </row>
    <row r="281" spans="1:15" s="239" customFormat="1" ht="29.25" customHeight="1" x14ac:dyDescent="0.2">
      <c r="A281" s="486" t="s">
        <v>598</v>
      </c>
      <c r="B281" s="379" t="s">
        <v>419</v>
      </c>
      <c r="C281" s="380" t="s">
        <v>1</v>
      </c>
      <c r="D281" s="360">
        <f>+D246</f>
        <v>67.2</v>
      </c>
      <c r="E281" s="343"/>
      <c r="F281" s="233"/>
      <c r="G281" s="233"/>
      <c r="H281" s="233"/>
      <c r="I281" s="233"/>
      <c r="J281" s="233"/>
      <c r="K281" s="233"/>
      <c r="L281" s="233"/>
      <c r="M281" s="233"/>
      <c r="N281" s="233"/>
      <c r="O281" s="233"/>
    </row>
    <row r="282" spans="1:15" s="239" customFormat="1" ht="37.5" customHeight="1" x14ac:dyDescent="0.2">
      <c r="A282" s="486" t="s">
        <v>599</v>
      </c>
      <c r="B282" s="398" t="s">
        <v>420</v>
      </c>
      <c r="C282" s="417" t="s">
        <v>1</v>
      </c>
      <c r="D282" s="418">
        <f>6*10.45</f>
        <v>62.699999999999996</v>
      </c>
      <c r="E282" s="343"/>
      <c r="F282" s="233"/>
      <c r="G282" s="233"/>
      <c r="H282" s="233"/>
      <c r="I282" s="233"/>
      <c r="J282" s="233"/>
      <c r="K282" s="233"/>
      <c r="L282" s="233"/>
      <c r="M282" s="233"/>
      <c r="N282" s="233"/>
      <c r="O282" s="233"/>
    </row>
    <row r="283" spans="1:15" s="239" customFormat="1" ht="14.25" customHeight="1" x14ac:dyDescent="0.2">
      <c r="A283" s="596"/>
      <c r="B283" s="532" t="s">
        <v>421</v>
      </c>
      <c r="C283" s="533"/>
      <c r="D283" s="534"/>
      <c r="E283" s="343"/>
      <c r="F283" s="233"/>
      <c r="G283" s="233"/>
      <c r="H283" s="233"/>
      <c r="I283" s="233"/>
      <c r="J283" s="233"/>
      <c r="K283" s="233"/>
      <c r="L283" s="233"/>
      <c r="M283" s="233"/>
      <c r="N283" s="233"/>
      <c r="O283" s="233"/>
    </row>
    <row r="284" spans="1:15" s="239" customFormat="1" ht="14.25" customHeight="1" x14ac:dyDescent="0.2">
      <c r="A284" s="574" t="s">
        <v>600</v>
      </c>
      <c r="B284" s="398" t="s">
        <v>422</v>
      </c>
      <c r="C284" s="417" t="s">
        <v>150</v>
      </c>
      <c r="D284" s="418">
        <v>8</v>
      </c>
      <c r="E284" s="343"/>
      <c r="F284" s="233"/>
      <c r="G284" s="233"/>
      <c r="H284" s="233"/>
      <c r="I284" s="233"/>
      <c r="J284" s="233"/>
      <c r="K284" s="233"/>
      <c r="L284" s="233"/>
      <c r="M284" s="233"/>
      <c r="N284" s="233"/>
      <c r="O284" s="233"/>
    </row>
    <row r="285" spans="1:15" s="239" customFormat="1" ht="14.25" customHeight="1" x14ac:dyDescent="0.2">
      <c r="A285" s="574" t="s">
        <v>601</v>
      </c>
      <c r="B285" s="398" t="s">
        <v>423</v>
      </c>
      <c r="C285" s="417" t="s">
        <v>3</v>
      </c>
      <c r="D285" s="418">
        <v>6</v>
      </c>
      <c r="E285" s="345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</row>
    <row r="286" spans="1:15" s="239" customFormat="1" ht="26.25" customHeight="1" x14ac:dyDescent="0.2">
      <c r="A286" s="574" t="s">
        <v>602</v>
      </c>
      <c r="B286" s="398" t="s">
        <v>424</v>
      </c>
      <c r="C286" s="417" t="s">
        <v>1</v>
      </c>
      <c r="D286" s="418">
        <v>42</v>
      </c>
      <c r="E286" s="343"/>
      <c r="F286" s="233"/>
      <c r="G286" s="233"/>
      <c r="H286" s="233"/>
      <c r="I286" s="233"/>
      <c r="J286" s="233"/>
      <c r="K286" s="233"/>
      <c r="L286" s="233"/>
      <c r="M286" s="233"/>
      <c r="N286" s="233"/>
      <c r="O286" s="233"/>
    </row>
    <row r="287" spans="1:15" s="239" customFormat="1" ht="27.75" customHeight="1" x14ac:dyDescent="0.2">
      <c r="A287" s="574" t="s">
        <v>603</v>
      </c>
      <c r="B287" s="398" t="s">
        <v>425</v>
      </c>
      <c r="C287" s="417" t="s">
        <v>1</v>
      </c>
      <c r="D287" s="418">
        <f>+D286</f>
        <v>42</v>
      </c>
      <c r="E287" s="343"/>
      <c r="F287" s="233"/>
      <c r="G287" s="233"/>
      <c r="H287" s="233"/>
      <c r="I287" s="233"/>
      <c r="J287" s="233"/>
      <c r="K287" s="233"/>
      <c r="L287" s="233"/>
      <c r="M287" s="233"/>
      <c r="N287" s="233"/>
      <c r="O287" s="233"/>
    </row>
    <row r="288" spans="1:15" s="239" customFormat="1" ht="25.5" customHeight="1" x14ac:dyDescent="0.2">
      <c r="A288" s="574"/>
      <c r="B288" s="430" t="s">
        <v>426</v>
      </c>
      <c r="C288" s="417" t="s">
        <v>1</v>
      </c>
      <c r="D288" s="418">
        <f>+D287*1.05</f>
        <v>44.1</v>
      </c>
      <c r="E288" s="343"/>
      <c r="F288" s="233"/>
      <c r="G288" s="233"/>
      <c r="H288" s="233"/>
      <c r="I288" s="233"/>
      <c r="J288" s="233"/>
      <c r="K288" s="233"/>
      <c r="L288" s="233"/>
      <c r="M288" s="233"/>
      <c r="N288" s="233"/>
      <c r="O288" s="233"/>
    </row>
    <row r="289" spans="1:15" s="239" customFormat="1" ht="14.25" customHeight="1" x14ac:dyDescent="0.2">
      <c r="A289" s="574"/>
      <c r="B289" s="430" t="s">
        <v>427</v>
      </c>
      <c r="C289" s="417" t="s">
        <v>3</v>
      </c>
      <c r="D289" s="418">
        <v>132</v>
      </c>
      <c r="E289" s="343"/>
      <c r="F289" s="233"/>
      <c r="G289" s="233"/>
      <c r="H289" s="233"/>
      <c r="I289" s="233"/>
      <c r="J289" s="233"/>
      <c r="K289" s="233"/>
      <c r="L289" s="233"/>
      <c r="M289" s="233"/>
      <c r="N289" s="233"/>
      <c r="O289" s="233"/>
    </row>
    <row r="290" spans="1:15" s="239" customFormat="1" ht="14.25" customHeight="1" x14ac:dyDescent="0.2">
      <c r="A290" s="486"/>
      <c r="B290" s="430" t="s">
        <v>428</v>
      </c>
      <c r="C290" s="417" t="s">
        <v>1</v>
      </c>
      <c r="D290" s="418">
        <f>+D287</f>
        <v>42</v>
      </c>
      <c r="E290" s="343"/>
      <c r="F290" s="233"/>
      <c r="G290" s="233"/>
      <c r="H290" s="233"/>
      <c r="I290" s="233"/>
      <c r="J290" s="233"/>
      <c r="K290" s="233"/>
      <c r="L290" s="233"/>
      <c r="M290" s="233"/>
      <c r="N290" s="233"/>
      <c r="O290" s="233"/>
    </row>
    <row r="291" spans="1:15" s="239" customFormat="1" ht="14.25" customHeight="1" x14ac:dyDescent="0.2">
      <c r="A291" s="597" t="s">
        <v>604</v>
      </c>
      <c r="B291" s="401" t="s">
        <v>429</v>
      </c>
      <c r="C291" s="378" t="s">
        <v>149</v>
      </c>
      <c r="D291" s="352">
        <v>60</v>
      </c>
      <c r="E291" s="343"/>
      <c r="F291" s="233"/>
      <c r="G291" s="233"/>
      <c r="H291" s="233"/>
      <c r="I291" s="233"/>
      <c r="J291" s="233"/>
      <c r="K291" s="233"/>
      <c r="L291" s="233"/>
      <c r="M291" s="233"/>
      <c r="N291" s="233"/>
      <c r="O291" s="233"/>
    </row>
    <row r="292" spans="1:15" s="239" customFormat="1" ht="14.25" customHeight="1" x14ac:dyDescent="0.2">
      <c r="A292" s="567"/>
      <c r="B292" s="397" t="s">
        <v>430</v>
      </c>
      <c r="C292" s="378" t="s">
        <v>145</v>
      </c>
      <c r="D292" s="352">
        <f>+D291*0.25</f>
        <v>15</v>
      </c>
      <c r="E292" s="343"/>
      <c r="F292" s="233"/>
      <c r="G292" s="233"/>
      <c r="H292" s="233"/>
      <c r="I292" s="233"/>
      <c r="J292" s="233"/>
      <c r="K292" s="233"/>
      <c r="L292" s="233"/>
      <c r="M292" s="233"/>
      <c r="N292" s="233"/>
      <c r="O292" s="233"/>
    </row>
    <row r="293" spans="1:15" s="239" customFormat="1" ht="22.5" customHeight="1" x14ac:dyDescent="0.2">
      <c r="A293" s="574" t="s">
        <v>605</v>
      </c>
      <c r="B293" s="398" t="s">
        <v>431</v>
      </c>
      <c r="C293" s="417" t="s">
        <v>149</v>
      </c>
      <c r="D293" s="418">
        <f>+D291</f>
        <v>60</v>
      </c>
      <c r="E293" s="343"/>
      <c r="F293" s="233"/>
      <c r="G293" s="233"/>
      <c r="H293" s="233"/>
      <c r="I293" s="233"/>
      <c r="J293" s="233"/>
      <c r="K293" s="233"/>
      <c r="L293" s="233"/>
      <c r="M293" s="233"/>
      <c r="N293" s="233"/>
      <c r="O293" s="233"/>
    </row>
    <row r="294" spans="1:15" s="239" customFormat="1" ht="27.75" customHeight="1" x14ac:dyDescent="0.2">
      <c r="A294" s="574"/>
      <c r="B294" s="397" t="s">
        <v>432</v>
      </c>
      <c r="C294" s="380" t="s">
        <v>145</v>
      </c>
      <c r="D294" s="360">
        <f>+D293*6</f>
        <v>360</v>
      </c>
      <c r="E294" s="343"/>
      <c r="F294" s="233"/>
      <c r="G294" s="233"/>
      <c r="H294" s="233"/>
      <c r="I294" s="233"/>
      <c r="J294" s="233"/>
      <c r="K294" s="233"/>
      <c r="L294" s="233"/>
      <c r="M294" s="233"/>
      <c r="N294" s="233"/>
      <c r="O294" s="233"/>
    </row>
    <row r="295" spans="1:15" s="239" customFormat="1" ht="37.5" customHeight="1" x14ac:dyDescent="0.2">
      <c r="A295" s="574"/>
      <c r="B295" s="397" t="s">
        <v>285</v>
      </c>
      <c r="C295" s="380" t="s">
        <v>149</v>
      </c>
      <c r="D295" s="360">
        <f>+D293*1.12</f>
        <v>67.2</v>
      </c>
      <c r="E295" s="343"/>
      <c r="F295" s="233"/>
      <c r="G295" s="233"/>
      <c r="H295" s="233"/>
      <c r="I295" s="233"/>
      <c r="J295" s="233"/>
      <c r="K295" s="233"/>
      <c r="L295" s="233"/>
      <c r="M295" s="233"/>
      <c r="N295" s="233"/>
      <c r="O295" s="233"/>
    </row>
    <row r="296" spans="1:15" s="239" customFormat="1" ht="26.25" customHeight="1" x14ac:dyDescent="0.2">
      <c r="A296" s="574"/>
      <c r="B296" s="397" t="s">
        <v>433</v>
      </c>
      <c r="C296" s="408" t="s">
        <v>1</v>
      </c>
      <c r="D296" s="384">
        <f>3.5*4*6</f>
        <v>84</v>
      </c>
      <c r="E296" s="343"/>
      <c r="F296" s="233"/>
      <c r="G296" s="233"/>
      <c r="H296" s="233"/>
      <c r="I296" s="233"/>
      <c r="J296" s="233"/>
      <c r="K296" s="233"/>
      <c r="L296" s="233"/>
      <c r="M296" s="233"/>
      <c r="N296" s="233"/>
      <c r="O296" s="233"/>
    </row>
    <row r="297" spans="1:15" s="239" customFormat="1" ht="14.25" customHeight="1" x14ac:dyDescent="0.2">
      <c r="A297" s="486"/>
      <c r="B297" s="397" t="s">
        <v>434</v>
      </c>
      <c r="C297" s="380" t="s">
        <v>145</v>
      </c>
      <c r="D297" s="360">
        <f>+D293*0.25</f>
        <v>15</v>
      </c>
      <c r="E297" s="343"/>
      <c r="F297" s="233"/>
      <c r="G297" s="233"/>
      <c r="H297" s="233"/>
      <c r="I297" s="233"/>
      <c r="J297" s="233"/>
      <c r="K297" s="233"/>
      <c r="L297" s="233"/>
      <c r="M297" s="233"/>
      <c r="N297" s="233"/>
      <c r="O297" s="233"/>
    </row>
    <row r="298" spans="1:15" s="239" customFormat="1" ht="25.5" customHeight="1" x14ac:dyDescent="0.2">
      <c r="A298" s="486"/>
      <c r="B298" s="397" t="s">
        <v>435</v>
      </c>
      <c r="C298" s="380" t="s">
        <v>145</v>
      </c>
      <c r="D298" s="360">
        <f>+D293*3</f>
        <v>180</v>
      </c>
      <c r="E298" s="34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</row>
    <row r="299" spans="1:15" s="239" customFormat="1" ht="14.25" customHeight="1" x14ac:dyDescent="0.2">
      <c r="A299" s="486"/>
      <c r="B299" s="397" t="s">
        <v>289</v>
      </c>
      <c r="C299" s="380" t="s">
        <v>145</v>
      </c>
      <c r="D299" s="360">
        <f>+D298</f>
        <v>180</v>
      </c>
      <c r="E299" s="343"/>
      <c r="F299" s="233"/>
      <c r="G299" s="233"/>
      <c r="H299" s="233"/>
      <c r="I299" s="233"/>
      <c r="J299" s="233"/>
      <c r="K299" s="233"/>
      <c r="L299" s="233"/>
      <c r="M299" s="233"/>
      <c r="N299" s="233"/>
      <c r="O299" s="233"/>
    </row>
    <row r="300" spans="1:15" s="239" customFormat="1" ht="14.25" customHeight="1" x14ac:dyDescent="0.2">
      <c r="A300" s="574" t="s">
        <v>606</v>
      </c>
      <c r="B300" s="398" t="s">
        <v>436</v>
      </c>
      <c r="C300" s="417" t="s">
        <v>3</v>
      </c>
      <c r="D300" s="418">
        <v>6</v>
      </c>
      <c r="E300" s="343"/>
      <c r="F300" s="233"/>
      <c r="G300" s="233"/>
      <c r="H300" s="233"/>
      <c r="I300" s="233"/>
      <c r="J300" s="233"/>
      <c r="K300" s="233"/>
      <c r="L300" s="233"/>
      <c r="M300" s="233"/>
      <c r="N300" s="233"/>
      <c r="O300" s="233"/>
    </row>
    <row r="301" spans="1:15" s="239" customFormat="1" ht="14.25" customHeight="1" x14ac:dyDescent="0.2">
      <c r="A301" s="574"/>
      <c r="B301" s="430" t="s">
        <v>437</v>
      </c>
      <c r="C301" s="417" t="s">
        <v>3</v>
      </c>
      <c r="D301" s="418">
        <f>+D300</f>
        <v>6</v>
      </c>
      <c r="E301" s="343"/>
      <c r="F301" s="233"/>
      <c r="G301" s="233"/>
      <c r="H301" s="233"/>
      <c r="I301" s="233"/>
      <c r="J301" s="233"/>
      <c r="K301" s="233"/>
      <c r="L301" s="233"/>
      <c r="M301" s="233"/>
      <c r="N301" s="233"/>
      <c r="O301" s="233"/>
    </row>
    <row r="302" spans="1:15" s="239" customFormat="1" ht="14.25" customHeight="1" x14ac:dyDescent="0.2">
      <c r="A302" s="598" t="s">
        <v>607</v>
      </c>
      <c r="B302" s="536" t="s">
        <v>438</v>
      </c>
      <c r="C302" s="446" t="s">
        <v>3</v>
      </c>
      <c r="D302" s="537">
        <v>6</v>
      </c>
      <c r="E302" s="343"/>
      <c r="F302" s="233"/>
      <c r="G302" s="233"/>
      <c r="H302" s="233"/>
      <c r="I302" s="233"/>
      <c r="J302" s="233"/>
      <c r="K302" s="233"/>
      <c r="L302" s="233"/>
      <c r="M302" s="233"/>
      <c r="N302" s="233"/>
      <c r="O302" s="233"/>
    </row>
    <row r="303" spans="1:15" s="239" customFormat="1" ht="14.25" customHeight="1" x14ac:dyDescent="0.2">
      <c r="A303" s="578" t="s">
        <v>171</v>
      </c>
      <c r="B303" s="526" t="s">
        <v>439</v>
      </c>
      <c r="C303" s="337"/>
      <c r="D303" s="338"/>
      <c r="E303" s="343"/>
      <c r="F303" s="233"/>
      <c r="G303" s="233"/>
      <c r="H303" s="233"/>
      <c r="I303" s="233"/>
      <c r="J303" s="233"/>
      <c r="K303" s="233"/>
      <c r="L303" s="233"/>
      <c r="M303" s="233"/>
      <c r="N303" s="233"/>
      <c r="O303" s="233"/>
    </row>
    <row r="304" spans="1:15" s="239" customFormat="1" ht="14.25" customHeight="1" x14ac:dyDescent="0.2">
      <c r="A304" s="335"/>
      <c r="B304" s="347" t="s">
        <v>261</v>
      </c>
      <c r="C304" s="538"/>
      <c r="D304" s="539"/>
      <c r="E304" s="343"/>
      <c r="F304" s="233"/>
      <c r="G304" s="233"/>
      <c r="H304" s="233"/>
      <c r="I304" s="233"/>
      <c r="J304" s="233"/>
      <c r="K304" s="233"/>
      <c r="L304" s="233"/>
      <c r="M304" s="233"/>
      <c r="N304" s="233"/>
      <c r="O304" s="233"/>
    </row>
    <row r="305" spans="1:15" s="239" customFormat="1" ht="24.75" customHeight="1" x14ac:dyDescent="0.2">
      <c r="A305" s="599" t="s">
        <v>608</v>
      </c>
      <c r="B305" s="540" t="s">
        <v>440</v>
      </c>
      <c r="C305" s="541" t="s">
        <v>149</v>
      </c>
      <c r="D305" s="542">
        <v>22</v>
      </c>
      <c r="E305" s="343"/>
      <c r="F305" s="233"/>
      <c r="G305" s="233"/>
      <c r="H305" s="233"/>
      <c r="I305" s="233"/>
      <c r="J305" s="233"/>
      <c r="K305" s="233"/>
      <c r="L305" s="233"/>
      <c r="M305" s="233"/>
      <c r="N305" s="233"/>
      <c r="O305" s="233"/>
    </row>
    <row r="306" spans="1:15" s="239" customFormat="1" ht="14.25" customHeight="1" x14ac:dyDescent="0.2">
      <c r="A306" s="599" t="s">
        <v>609</v>
      </c>
      <c r="B306" s="377" t="s">
        <v>441</v>
      </c>
      <c r="C306" s="541" t="s">
        <v>149</v>
      </c>
      <c r="D306" s="543">
        <v>9</v>
      </c>
      <c r="E306" s="343"/>
      <c r="F306" s="233"/>
      <c r="G306" s="233"/>
      <c r="H306" s="233"/>
      <c r="I306" s="233"/>
      <c r="J306" s="233"/>
      <c r="K306" s="233"/>
      <c r="L306" s="233"/>
      <c r="M306" s="233"/>
      <c r="N306" s="233"/>
      <c r="O306" s="233"/>
    </row>
    <row r="307" spans="1:15" s="239" customFormat="1" ht="14.25" customHeight="1" x14ac:dyDescent="0.2">
      <c r="A307" s="599" t="s">
        <v>610</v>
      </c>
      <c r="B307" s="544" t="s">
        <v>442</v>
      </c>
      <c r="C307" s="541" t="s">
        <v>1</v>
      </c>
      <c r="D307" s="543">
        <v>13.16</v>
      </c>
      <c r="E307" s="343"/>
      <c r="F307" s="233"/>
      <c r="G307" s="233"/>
      <c r="H307" s="233"/>
      <c r="I307" s="233"/>
      <c r="J307" s="233"/>
      <c r="K307" s="233"/>
      <c r="L307" s="233"/>
      <c r="M307" s="233"/>
      <c r="N307" s="233"/>
      <c r="O307" s="233"/>
    </row>
    <row r="308" spans="1:15" s="239" customFormat="1" ht="14.25" customHeight="1" x14ac:dyDescent="0.2">
      <c r="A308" s="600" t="s">
        <v>611</v>
      </c>
      <c r="B308" s="545" t="s">
        <v>275</v>
      </c>
      <c r="C308" s="546" t="s">
        <v>150</v>
      </c>
      <c r="D308" s="423">
        <v>4</v>
      </c>
      <c r="E308" s="343"/>
      <c r="F308" s="233"/>
      <c r="G308" s="233"/>
      <c r="H308" s="233"/>
      <c r="I308" s="233"/>
      <c r="J308" s="233"/>
      <c r="K308" s="233"/>
      <c r="L308" s="233"/>
      <c r="M308" s="233"/>
      <c r="N308" s="233"/>
      <c r="O308" s="233"/>
    </row>
    <row r="309" spans="1:15" s="239" customFormat="1" ht="14.25" customHeight="1" x14ac:dyDescent="0.2">
      <c r="A309" s="601"/>
      <c r="B309" s="441" t="s">
        <v>443</v>
      </c>
      <c r="C309" s="533" t="s">
        <v>3</v>
      </c>
      <c r="D309" s="534">
        <v>2</v>
      </c>
      <c r="E309" s="343"/>
      <c r="F309" s="233"/>
      <c r="G309" s="233"/>
      <c r="H309" s="233"/>
      <c r="I309" s="233"/>
      <c r="J309" s="233"/>
      <c r="K309" s="233"/>
      <c r="L309" s="233"/>
      <c r="M309" s="233"/>
      <c r="N309" s="233"/>
      <c r="O309" s="233"/>
    </row>
    <row r="310" spans="1:15" s="239" customFormat="1" ht="14.25" customHeight="1" x14ac:dyDescent="0.2">
      <c r="A310" s="576" t="s">
        <v>612</v>
      </c>
      <c r="B310" s="398" t="s">
        <v>444</v>
      </c>
      <c r="C310" s="417" t="s">
        <v>150</v>
      </c>
      <c r="D310" s="418">
        <f>+D305*0.3</f>
        <v>6.6</v>
      </c>
      <c r="E310" s="343"/>
      <c r="F310" s="233"/>
      <c r="G310" s="233"/>
      <c r="H310" s="233"/>
      <c r="I310" s="233"/>
      <c r="J310" s="233"/>
      <c r="K310" s="233"/>
      <c r="L310" s="233"/>
      <c r="M310" s="233"/>
      <c r="N310" s="233"/>
      <c r="O310" s="233"/>
    </row>
    <row r="311" spans="1:15" s="239" customFormat="1" ht="14.25" customHeight="1" x14ac:dyDescent="0.2">
      <c r="A311" s="576" t="s">
        <v>613</v>
      </c>
      <c r="B311" s="398" t="s">
        <v>445</v>
      </c>
      <c r="C311" s="417" t="s">
        <v>149</v>
      </c>
      <c r="D311" s="418">
        <f>+D305</f>
        <v>22</v>
      </c>
      <c r="E311" s="343"/>
      <c r="F311" s="233"/>
      <c r="G311" s="233"/>
      <c r="H311" s="233"/>
      <c r="I311" s="233"/>
      <c r="J311" s="233"/>
      <c r="K311" s="233"/>
      <c r="L311" s="233"/>
      <c r="M311" s="233"/>
      <c r="N311" s="233"/>
      <c r="O311" s="233"/>
    </row>
    <row r="312" spans="1:15" s="239" customFormat="1" ht="14.25" customHeight="1" x14ac:dyDescent="0.2">
      <c r="A312" s="576" t="s">
        <v>614</v>
      </c>
      <c r="B312" s="398" t="s">
        <v>446</v>
      </c>
      <c r="C312" s="417" t="s">
        <v>149</v>
      </c>
      <c r="D312" s="418">
        <f>+D311*1.1</f>
        <v>24.200000000000003</v>
      </c>
      <c r="E312" s="343"/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</row>
    <row r="313" spans="1:15" s="239" customFormat="1" ht="14.25" customHeight="1" x14ac:dyDescent="0.2">
      <c r="A313" s="576" t="s">
        <v>615</v>
      </c>
      <c r="B313" s="398" t="s">
        <v>447</v>
      </c>
      <c r="C313" s="417" t="s">
        <v>149</v>
      </c>
      <c r="D313" s="384">
        <f>+D311</f>
        <v>22</v>
      </c>
      <c r="E313" s="343"/>
      <c r="F313" s="233"/>
      <c r="G313" s="233"/>
      <c r="H313" s="233"/>
      <c r="I313" s="233"/>
      <c r="J313" s="233"/>
      <c r="K313" s="233"/>
      <c r="L313" s="233"/>
      <c r="M313" s="233"/>
      <c r="N313" s="233"/>
      <c r="O313" s="233"/>
    </row>
    <row r="314" spans="1:15" s="239" customFormat="1" ht="30" customHeight="1" x14ac:dyDescent="0.2">
      <c r="A314" s="576" t="s">
        <v>616</v>
      </c>
      <c r="B314" s="398" t="s">
        <v>448</v>
      </c>
      <c r="C314" s="417" t="s">
        <v>150</v>
      </c>
      <c r="D314" s="418">
        <f>+D313*0.15*1.1</f>
        <v>3.63</v>
      </c>
      <c r="E314" s="343"/>
      <c r="F314" s="233"/>
      <c r="G314" s="233"/>
      <c r="H314" s="233"/>
      <c r="I314" s="233"/>
      <c r="J314" s="233"/>
      <c r="K314" s="233"/>
      <c r="L314" s="233"/>
      <c r="M314" s="233"/>
      <c r="N314" s="233"/>
      <c r="O314" s="233"/>
    </row>
    <row r="315" spans="1:15" ht="14.25" customHeight="1" x14ac:dyDescent="0.2">
      <c r="A315" s="562" t="s">
        <v>617</v>
      </c>
      <c r="B315" s="547" t="s">
        <v>449</v>
      </c>
      <c r="C315" s="382" t="s">
        <v>149</v>
      </c>
      <c r="D315" s="360">
        <f>+D313</f>
        <v>22</v>
      </c>
      <c r="E315" s="343"/>
      <c r="F315" s="346"/>
      <c r="G315" s="346"/>
      <c r="H315" s="346"/>
      <c r="I315" s="346"/>
      <c r="J315" s="346"/>
      <c r="K315" s="346"/>
      <c r="L315" s="346"/>
      <c r="M315" s="346"/>
      <c r="N315" s="346"/>
      <c r="O315" s="346"/>
    </row>
    <row r="316" spans="1:15" s="239" customFormat="1" ht="14.25" customHeight="1" x14ac:dyDescent="0.2">
      <c r="A316" s="562" t="s">
        <v>618</v>
      </c>
      <c r="B316" s="548" t="s">
        <v>450</v>
      </c>
      <c r="C316" s="382" t="s">
        <v>149</v>
      </c>
      <c r="D316" s="360">
        <f>+D313</f>
        <v>22</v>
      </c>
      <c r="E316" s="346"/>
      <c r="F316" s="346"/>
      <c r="G316" s="346"/>
      <c r="H316" s="346"/>
      <c r="I316" s="346"/>
      <c r="J316" s="346"/>
      <c r="K316" s="346"/>
      <c r="L316" s="346"/>
      <c r="M316" s="346"/>
      <c r="N316" s="346"/>
      <c r="O316" s="346"/>
    </row>
    <row r="317" spans="1:15" s="239" customFormat="1" ht="27" customHeight="1" x14ac:dyDescent="0.2">
      <c r="A317" s="602" t="s">
        <v>505</v>
      </c>
      <c r="B317" s="367" t="s">
        <v>451</v>
      </c>
      <c r="C317" s="351" t="s">
        <v>149</v>
      </c>
      <c r="D317" s="352">
        <f>+D316</f>
        <v>22</v>
      </c>
      <c r="E317" s="346"/>
      <c r="F317" s="346"/>
      <c r="G317" s="346"/>
      <c r="H317" s="346"/>
      <c r="I317" s="346"/>
      <c r="J317" s="346"/>
      <c r="K317" s="346"/>
      <c r="L317" s="346"/>
      <c r="M317" s="346"/>
      <c r="N317" s="346"/>
      <c r="O317" s="346"/>
    </row>
    <row r="318" spans="1:15" s="239" customFormat="1" ht="14.25" customHeight="1" x14ac:dyDescent="0.2">
      <c r="A318" s="486"/>
      <c r="B318" s="549" t="s">
        <v>452</v>
      </c>
      <c r="C318" s="550" t="s">
        <v>3</v>
      </c>
      <c r="D318" s="551">
        <v>2</v>
      </c>
      <c r="E318" s="346"/>
      <c r="F318" s="346"/>
      <c r="G318" s="346"/>
      <c r="H318" s="346"/>
      <c r="I318" s="346"/>
      <c r="J318" s="346"/>
      <c r="K318" s="346"/>
      <c r="L318" s="346"/>
      <c r="M318" s="346"/>
      <c r="N318" s="346"/>
      <c r="O318" s="346"/>
    </row>
    <row r="319" spans="1:15" s="239" customFormat="1" ht="25.5" customHeight="1" x14ac:dyDescent="0.2">
      <c r="A319" s="486" t="s">
        <v>619</v>
      </c>
      <c r="B319" s="552" t="s">
        <v>453</v>
      </c>
      <c r="C319" s="378" t="s">
        <v>149</v>
      </c>
      <c r="D319" s="352">
        <v>20</v>
      </c>
      <c r="E319" s="346"/>
      <c r="F319" s="346"/>
      <c r="G319" s="346"/>
      <c r="H319" s="346"/>
      <c r="I319" s="346"/>
      <c r="J319" s="346"/>
      <c r="K319" s="346"/>
      <c r="L319" s="346"/>
      <c r="M319" s="346"/>
      <c r="N319" s="346"/>
      <c r="O319" s="346"/>
    </row>
    <row r="320" spans="1:15" s="239" customFormat="1" ht="14.25" customHeight="1" x14ac:dyDescent="0.2">
      <c r="A320" s="566" t="s">
        <v>620</v>
      </c>
      <c r="B320" s="388" t="s">
        <v>454</v>
      </c>
      <c r="C320" s="408" t="s">
        <v>149</v>
      </c>
      <c r="D320" s="384">
        <f>+D319*0.05</f>
        <v>1</v>
      </c>
      <c r="E320" s="346"/>
      <c r="F320" s="346"/>
      <c r="G320" s="346"/>
      <c r="H320" s="346"/>
      <c r="I320" s="346"/>
      <c r="J320" s="346"/>
      <c r="K320" s="346"/>
      <c r="L320" s="346"/>
      <c r="M320" s="346"/>
      <c r="N320" s="346"/>
      <c r="O320" s="346"/>
    </row>
    <row r="321" spans="1:15" s="239" customFormat="1" ht="14.25" customHeight="1" x14ac:dyDescent="0.2">
      <c r="A321" s="566" t="s">
        <v>621</v>
      </c>
      <c r="B321" s="388" t="s">
        <v>455</v>
      </c>
      <c r="C321" s="408" t="s">
        <v>149</v>
      </c>
      <c r="D321" s="531">
        <f>+D319*0.3</f>
        <v>6</v>
      </c>
      <c r="E321" s="346"/>
      <c r="F321" s="346"/>
      <c r="G321" s="346"/>
      <c r="H321" s="346"/>
      <c r="I321" s="346"/>
      <c r="J321" s="346"/>
      <c r="K321" s="346"/>
      <c r="L321" s="346"/>
      <c r="M321" s="346"/>
      <c r="N321" s="346"/>
      <c r="O321" s="346"/>
    </row>
    <row r="322" spans="1:15" s="239" customFormat="1" ht="30" customHeight="1" x14ac:dyDescent="0.2">
      <c r="A322" s="567" t="s">
        <v>622</v>
      </c>
      <c r="B322" s="553" t="s">
        <v>456</v>
      </c>
      <c r="C322" s="408" t="s">
        <v>149</v>
      </c>
      <c r="D322" s="554">
        <f>+D319</f>
        <v>20</v>
      </c>
      <c r="E322" s="346"/>
      <c r="F322" s="346"/>
      <c r="G322" s="346"/>
      <c r="H322" s="346"/>
      <c r="I322" s="346"/>
      <c r="J322" s="346"/>
      <c r="K322" s="346"/>
      <c r="L322" s="346"/>
      <c r="M322" s="346"/>
      <c r="N322" s="346"/>
      <c r="O322" s="346"/>
    </row>
    <row r="323" spans="1:15" s="239" customFormat="1" ht="21" customHeight="1" x14ac:dyDescent="0.2">
      <c r="A323" s="603" t="s">
        <v>623</v>
      </c>
      <c r="B323" s="552" t="s">
        <v>457</v>
      </c>
      <c r="C323" s="378" t="s">
        <v>149</v>
      </c>
      <c r="D323" s="352">
        <v>8</v>
      </c>
      <c r="E323" s="346"/>
      <c r="F323" s="346"/>
      <c r="G323" s="346"/>
      <c r="H323" s="346"/>
      <c r="I323" s="346"/>
      <c r="J323" s="346"/>
      <c r="K323" s="346"/>
      <c r="L323" s="346"/>
      <c r="M323" s="346"/>
      <c r="N323" s="346"/>
      <c r="O323" s="346"/>
    </row>
    <row r="324" spans="1:15" s="239" customFormat="1" ht="24" customHeight="1" x14ac:dyDescent="0.2">
      <c r="A324" s="566" t="s">
        <v>624</v>
      </c>
      <c r="B324" s="388" t="s">
        <v>458</v>
      </c>
      <c r="C324" s="408" t="s">
        <v>149</v>
      </c>
      <c r="D324" s="384">
        <v>2</v>
      </c>
      <c r="E324" s="233"/>
      <c r="F324" s="233"/>
      <c r="G324" s="233"/>
      <c r="H324" s="233"/>
      <c r="I324" s="233"/>
      <c r="J324" s="233"/>
      <c r="K324" s="233"/>
      <c r="L324" s="233"/>
      <c r="M324" s="233"/>
      <c r="N324" s="233"/>
      <c r="O324" s="233"/>
    </row>
    <row r="325" spans="1:15" s="239" customFormat="1" ht="14.25" customHeight="1" x14ac:dyDescent="0.2">
      <c r="A325" s="566" t="s">
        <v>625</v>
      </c>
      <c r="B325" s="388" t="s">
        <v>459</v>
      </c>
      <c r="C325" s="380" t="s">
        <v>1</v>
      </c>
      <c r="D325" s="360">
        <v>6</v>
      </c>
      <c r="E325" s="233"/>
      <c r="F325" s="233"/>
      <c r="G325" s="233"/>
      <c r="H325" s="233"/>
      <c r="I325" s="233"/>
      <c r="J325" s="233"/>
      <c r="K325" s="233"/>
      <c r="L325" s="233"/>
      <c r="M325" s="233"/>
      <c r="N325" s="233"/>
      <c r="O325" s="233"/>
    </row>
    <row r="326" spans="1:15" s="239" customFormat="1" ht="14.25" customHeight="1" x14ac:dyDescent="0.2">
      <c r="A326" s="566"/>
      <c r="B326" s="431" t="s">
        <v>460</v>
      </c>
      <c r="C326" s="408" t="s">
        <v>1</v>
      </c>
      <c r="D326" s="384">
        <f>+D325*1.05</f>
        <v>6.3000000000000007</v>
      </c>
      <c r="E326" s="233"/>
      <c r="F326" s="233"/>
      <c r="G326" s="233"/>
      <c r="H326" s="233"/>
      <c r="I326" s="233"/>
      <c r="J326" s="233"/>
      <c r="K326" s="233"/>
      <c r="L326" s="233"/>
      <c r="M326" s="233"/>
      <c r="N326" s="233"/>
      <c r="O326" s="233"/>
    </row>
    <row r="327" spans="1:15" s="239" customFormat="1" ht="14.25" customHeight="1" x14ac:dyDescent="0.2">
      <c r="A327" s="566"/>
      <c r="B327" s="431" t="s">
        <v>405</v>
      </c>
      <c r="C327" s="408" t="s">
        <v>145</v>
      </c>
      <c r="D327" s="384">
        <f>+D325*0.5</f>
        <v>3</v>
      </c>
      <c r="E327" s="233"/>
      <c r="F327" s="233"/>
      <c r="G327" s="233"/>
      <c r="H327" s="233"/>
      <c r="I327" s="233"/>
      <c r="J327" s="233"/>
      <c r="K327" s="233"/>
      <c r="L327" s="233"/>
      <c r="M327" s="233"/>
      <c r="N327" s="233"/>
      <c r="O327" s="233"/>
    </row>
    <row r="328" spans="1:15" s="239" customFormat="1" ht="28.5" customHeight="1" x14ac:dyDescent="0.2">
      <c r="A328" s="566"/>
      <c r="B328" s="431" t="s">
        <v>461</v>
      </c>
      <c r="C328" s="408" t="s">
        <v>1</v>
      </c>
      <c r="D328" s="384">
        <f>+D325*1.1</f>
        <v>6.6000000000000005</v>
      </c>
      <c r="E328" s="233"/>
      <c r="F328" s="233"/>
      <c r="G328" s="233"/>
      <c r="H328" s="233"/>
      <c r="I328" s="233"/>
      <c r="J328" s="233"/>
      <c r="K328" s="233"/>
      <c r="L328" s="233"/>
      <c r="M328" s="233"/>
      <c r="N328" s="233"/>
      <c r="O328" s="233"/>
    </row>
    <row r="329" spans="1:15" s="239" customFormat="1" ht="14.25" customHeight="1" x14ac:dyDescent="0.2">
      <c r="A329" s="566"/>
      <c r="B329" s="431" t="s">
        <v>462</v>
      </c>
      <c r="C329" s="408" t="s">
        <v>3</v>
      </c>
      <c r="D329" s="384">
        <f>+D325*4</f>
        <v>24</v>
      </c>
      <c r="E329" s="233"/>
      <c r="F329" s="233"/>
      <c r="G329" s="233"/>
      <c r="H329" s="233"/>
      <c r="I329" s="233"/>
      <c r="J329" s="233"/>
      <c r="K329" s="233"/>
      <c r="L329" s="233"/>
      <c r="M329" s="233"/>
      <c r="N329" s="233"/>
      <c r="O329" s="233"/>
    </row>
    <row r="330" spans="1:15" s="239" customFormat="1" ht="14.25" customHeight="1" x14ac:dyDescent="0.2">
      <c r="A330" s="566"/>
      <c r="B330" s="430" t="s">
        <v>428</v>
      </c>
      <c r="C330" s="417" t="s">
        <v>1</v>
      </c>
      <c r="D330" s="418">
        <f>+D325</f>
        <v>6</v>
      </c>
      <c r="E330" s="233"/>
      <c r="F330" s="233"/>
      <c r="G330" s="233"/>
      <c r="H330" s="233"/>
      <c r="I330" s="233"/>
      <c r="J330" s="233"/>
      <c r="K330" s="233"/>
      <c r="L330" s="233"/>
      <c r="M330" s="233"/>
      <c r="N330" s="233"/>
      <c r="O330" s="233"/>
    </row>
    <row r="331" spans="1:15" s="239" customFormat="1" ht="26.25" customHeight="1" x14ac:dyDescent="0.2">
      <c r="A331" s="566" t="s">
        <v>626</v>
      </c>
      <c r="B331" s="388" t="s">
        <v>463</v>
      </c>
      <c r="C331" s="408" t="s">
        <v>149</v>
      </c>
      <c r="D331" s="384">
        <v>10.32</v>
      </c>
      <c r="E331" s="233"/>
      <c r="F331" s="233"/>
      <c r="G331" s="233"/>
      <c r="H331" s="233"/>
      <c r="I331" s="233"/>
      <c r="J331" s="233"/>
      <c r="K331" s="233"/>
      <c r="L331" s="233"/>
      <c r="M331" s="233"/>
      <c r="N331" s="233"/>
      <c r="O331" s="233"/>
    </row>
    <row r="332" spans="1:15" s="239" customFormat="1" ht="14.25" customHeight="1" x14ac:dyDescent="0.2">
      <c r="A332" s="568"/>
      <c r="B332" s="397" t="s">
        <v>416</v>
      </c>
      <c r="C332" s="408" t="s">
        <v>149</v>
      </c>
      <c r="D332" s="384">
        <f>+D331*1.14</f>
        <v>11.764799999999999</v>
      </c>
      <c r="E332" s="233"/>
      <c r="F332" s="233"/>
      <c r="G332" s="233"/>
      <c r="H332" s="233"/>
      <c r="I332" s="233"/>
      <c r="J332" s="233"/>
      <c r="K332" s="233"/>
      <c r="L332" s="233"/>
      <c r="M332" s="233"/>
      <c r="N332" s="233"/>
      <c r="O332" s="233"/>
    </row>
    <row r="333" spans="1:15" s="239" customFormat="1" ht="14.25" customHeight="1" x14ac:dyDescent="0.2">
      <c r="A333" s="568"/>
      <c r="B333" s="397" t="s">
        <v>417</v>
      </c>
      <c r="C333" s="408" t="s">
        <v>149</v>
      </c>
      <c r="D333" s="384">
        <f>+D332</f>
        <v>11.764799999999999</v>
      </c>
      <c r="E333" s="233"/>
      <c r="F333" s="233"/>
      <c r="G333" s="233"/>
      <c r="H333" s="233"/>
      <c r="I333" s="233"/>
      <c r="J333" s="233"/>
      <c r="K333" s="233"/>
      <c r="L333" s="233"/>
      <c r="M333" s="233"/>
      <c r="N333" s="233"/>
      <c r="O333" s="233"/>
    </row>
    <row r="334" spans="1:15" s="239" customFormat="1" ht="14.25" customHeight="1" x14ac:dyDescent="0.2">
      <c r="A334" s="568"/>
      <c r="B334" s="431" t="s">
        <v>418</v>
      </c>
      <c r="C334" s="408" t="s">
        <v>149</v>
      </c>
      <c r="D334" s="384">
        <f>+D331</f>
        <v>10.32</v>
      </c>
      <c r="E334" s="233"/>
      <c r="F334" s="233"/>
      <c r="G334" s="233"/>
      <c r="H334" s="233"/>
      <c r="I334" s="233"/>
      <c r="J334" s="233"/>
      <c r="K334" s="233"/>
      <c r="L334" s="233"/>
      <c r="M334" s="233"/>
      <c r="N334" s="233"/>
      <c r="O334" s="233"/>
    </row>
    <row r="335" spans="1:15" s="239" customFormat="1" ht="14.25" customHeight="1" x14ac:dyDescent="0.2">
      <c r="A335" s="566" t="s">
        <v>627</v>
      </c>
      <c r="B335" s="388" t="s">
        <v>464</v>
      </c>
      <c r="C335" s="408" t="s">
        <v>1</v>
      </c>
      <c r="D335" s="384">
        <v>8</v>
      </c>
      <c r="E335" s="233"/>
      <c r="F335" s="233"/>
      <c r="G335" s="233"/>
      <c r="H335" s="233"/>
      <c r="I335" s="233"/>
      <c r="J335" s="233"/>
      <c r="K335" s="233"/>
      <c r="L335" s="233"/>
      <c r="M335" s="233"/>
      <c r="N335" s="233"/>
      <c r="O335" s="233"/>
    </row>
    <row r="336" spans="1:15" s="239" customFormat="1" ht="14.25" customHeight="1" x14ac:dyDescent="0.2">
      <c r="A336" s="568"/>
      <c r="B336" s="431" t="s">
        <v>465</v>
      </c>
      <c r="C336" s="408" t="s">
        <v>1</v>
      </c>
      <c r="D336" s="384">
        <f>+D335*4</f>
        <v>32</v>
      </c>
      <c r="E336" s="233"/>
      <c r="F336" s="233"/>
      <c r="G336" s="233"/>
      <c r="H336" s="233"/>
      <c r="I336" s="233"/>
      <c r="J336" s="233"/>
      <c r="K336" s="233"/>
      <c r="L336" s="233"/>
      <c r="M336" s="233"/>
      <c r="N336" s="233"/>
      <c r="O336" s="233"/>
    </row>
    <row r="337" spans="1:15" s="239" customFormat="1" ht="14.25" customHeight="1" x14ac:dyDescent="0.2">
      <c r="A337" s="568"/>
      <c r="B337" s="431" t="s">
        <v>466</v>
      </c>
      <c r="C337" s="408" t="s">
        <v>3</v>
      </c>
      <c r="D337" s="384">
        <v>28</v>
      </c>
      <c r="E337" s="233"/>
      <c r="F337" s="233"/>
      <c r="G337" s="233"/>
      <c r="H337" s="233"/>
      <c r="I337" s="233"/>
      <c r="J337" s="233"/>
      <c r="K337" s="233"/>
      <c r="L337" s="233"/>
      <c r="M337" s="233"/>
      <c r="N337" s="233"/>
      <c r="O337" s="233"/>
    </row>
    <row r="338" spans="1:15" s="239" customFormat="1" ht="14.25" customHeight="1" x14ac:dyDescent="0.2">
      <c r="A338" s="566" t="s">
        <v>628</v>
      </c>
      <c r="B338" s="388" t="s">
        <v>467</v>
      </c>
      <c r="C338" s="408" t="s">
        <v>1</v>
      </c>
      <c r="D338" s="384">
        <v>5.16</v>
      </c>
      <c r="E338" s="233"/>
      <c r="F338" s="233"/>
      <c r="G338" s="233"/>
      <c r="H338" s="233"/>
      <c r="I338" s="233"/>
      <c r="J338" s="233"/>
      <c r="K338" s="233"/>
      <c r="L338" s="233"/>
      <c r="M338" s="233"/>
      <c r="N338" s="233"/>
      <c r="O338" s="233"/>
    </row>
    <row r="339" spans="1:15" s="239" customFormat="1" ht="14.25" customHeight="1" x14ac:dyDescent="0.2">
      <c r="A339" s="566" t="s">
        <v>629</v>
      </c>
      <c r="B339" s="388" t="s">
        <v>468</v>
      </c>
      <c r="C339" s="408" t="s">
        <v>1</v>
      </c>
      <c r="D339" s="384">
        <v>5</v>
      </c>
      <c r="E339" s="233"/>
      <c r="F339" s="233"/>
      <c r="G339" s="233"/>
      <c r="H339" s="233"/>
      <c r="I339" s="233"/>
      <c r="J339" s="233"/>
      <c r="K339" s="233"/>
      <c r="L339" s="233"/>
      <c r="M339" s="233"/>
      <c r="N339" s="233"/>
      <c r="O339" s="233"/>
    </row>
    <row r="340" spans="1:15" s="239" customFormat="1" ht="14.25" customHeight="1" x14ac:dyDescent="0.2">
      <c r="A340" s="566" t="s">
        <v>630</v>
      </c>
      <c r="B340" s="388" t="s">
        <v>469</v>
      </c>
      <c r="C340" s="408" t="s">
        <v>1</v>
      </c>
      <c r="D340" s="384">
        <f>+D338</f>
        <v>5.16</v>
      </c>
      <c r="E340" s="233"/>
      <c r="F340" s="233"/>
      <c r="G340" s="233"/>
      <c r="H340" s="233"/>
      <c r="I340" s="233"/>
      <c r="J340" s="233"/>
      <c r="K340" s="233"/>
      <c r="L340" s="233"/>
      <c r="M340" s="233"/>
      <c r="N340" s="233"/>
      <c r="O340" s="233"/>
    </row>
    <row r="341" spans="1:15" s="239" customFormat="1" ht="21.75" customHeight="1" x14ac:dyDescent="0.2">
      <c r="A341" s="571" t="s">
        <v>631</v>
      </c>
      <c r="B341" s="555" t="s">
        <v>470</v>
      </c>
      <c r="C341" s="556" t="s">
        <v>149</v>
      </c>
      <c r="D341" s="525">
        <v>11</v>
      </c>
      <c r="E341" s="233"/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</row>
    <row r="342" spans="1:15" s="239" customFormat="1" ht="14.25" customHeight="1" x14ac:dyDescent="0.2">
      <c r="A342" s="578" t="s">
        <v>477</v>
      </c>
      <c r="B342" s="526" t="s">
        <v>471</v>
      </c>
      <c r="C342" s="337"/>
      <c r="D342" s="338"/>
      <c r="E342" s="233"/>
      <c r="F342" s="233"/>
      <c r="G342" s="233"/>
      <c r="H342" s="233"/>
      <c r="I342" s="233"/>
      <c r="J342" s="233"/>
      <c r="K342" s="233"/>
      <c r="L342" s="233"/>
      <c r="M342" s="233"/>
      <c r="N342" s="233"/>
      <c r="O342" s="233"/>
    </row>
    <row r="343" spans="1:15" s="239" customFormat="1" ht="14.25" customHeight="1" x14ac:dyDescent="0.2">
      <c r="A343" s="335" t="s">
        <v>632</v>
      </c>
      <c r="B343" s="557" t="s">
        <v>472</v>
      </c>
      <c r="C343" s="558" t="s">
        <v>1</v>
      </c>
      <c r="D343" s="559">
        <v>212.2</v>
      </c>
      <c r="E343" s="233"/>
      <c r="F343" s="233"/>
      <c r="G343" s="233"/>
      <c r="H343" s="233"/>
      <c r="I343" s="233"/>
      <c r="J343" s="233"/>
      <c r="K343" s="233"/>
      <c r="L343" s="233"/>
      <c r="M343" s="233"/>
      <c r="N343" s="233"/>
      <c r="O343" s="233"/>
    </row>
    <row r="344" spans="1:15" s="239" customFormat="1" ht="36.75" customHeight="1" x14ac:dyDescent="0.2">
      <c r="A344" s="335" t="s">
        <v>633</v>
      </c>
      <c r="B344" s="557" t="s">
        <v>473</v>
      </c>
      <c r="C344" s="558" t="s">
        <v>1</v>
      </c>
      <c r="D344" s="559">
        <v>168</v>
      </c>
      <c r="E344" s="233"/>
      <c r="F344" s="233"/>
      <c r="G344" s="233"/>
      <c r="H344" s="233"/>
      <c r="I344" s="233"/>
      <c r="J344" s="233"/>
      <c r="K344" s="233"/>
      <c r="L344" s="233"/>
      <c r="M344" s="233"/>
      <c r="N344" s="233"/>
      <c r="O344" s="233"/>
    </row>
    <row r="345" spans="1:15" s="239" customFormat="1" ht="44.25" customHeight="1" x14ac:dyDescent="0.2">
      <c r="A345" s="335" t="s">
        <v>634</v>
      </c>
      <c r="B345" s="557" t="s">
        <v>478</v>
      </c>
      <c r="C345" s="558" t="s">
        <v>1</v>
      </c>
      <c r="D345" s="559">
        <v>44.2</v>
      </c>
      <c r="E345" s="233"/>
      <c r="F345" s="233"/>
      <c r="G345" s="233"/>
      <c r="H345" s="233"/>
      <c r="I345" s="233"/>
      <c r="J345" s="233"/>
      <c r="K345" s="233"/>
      <c r="L345" s="233"/>
      <c r="M345" s="233"/>
      <c r="N345" s="233"/>
      <c r="O345" s="233"/>
    </row>
    <row r="346" spans="1:15" s="239" customFormat="1" ht="14.25" customHeight="1" x14ac:dyDescent="0.2">
      <c r="A346" s="604" t="s">
        <v>635</v>
      </c>
      <c r="B346" s="557" t="s">
        <v>474</v>
      </c>
      <c r="C346" s="558" t="s">
        <v>205</v>
      </c>
      <c r="D346" s="559">
        <v>1</v>
      </c>
      <c r="E346" s="233"/>
      <c r="F346" s="233"/>
      <c r="G346" s="233"/>
      <c r="H346" s="233"/>
      <c r="I346" s="233"/>
      <c r="J346" s="233"/>
      <c r="K346" s="233"/>
      <c r="L346" s="233"/>
      <c r="M346" s="233"/>
      <c r="N346" s="233"/>
      <c r="O346" s="233"/>
    </row>
    <row r="347" spans="1:15" s="239" customFormat="1" ht="14.25" customHeight="1" x14ac:dyDescent="0.2">
      <c r="A347" s="605" t="s">
        <v>636</v>
      </c>
      <c r="B347" s="606" t="s">
        <v>190</v>
      </c>
      <c r="C347" s="558"/>
      <c r="D347" s="559"/>
      <c r="E347" s="233"/>
      <c r="F347" s="233"/>
      <c r="G347" s="233"/>
      <c r="H347" s="233"/>
      <c r="I347" s="233"/>
      <c r="J347" s="233"/>
      <c r="K347" s="233"/>
      <c r="L347" s="233"/>
      <c r="M347" s="233"/>
      <c r="N347" s="233"/>
      <c r="O347" s="233"/>
    </row>
    <row r="348" spans="1:15" s="239" customFormat="1" ht="14.25" customHeight="1" x14ac:dyDescent="0.2">
      <c r="A348" s="607" t="s">
        <v>637</v>
      </c>
      <c r="B348" s="608" t="s">
        <v>638</v>
      </c>
      <c r="C348" s="607" t="s">
        <v>149</v>
      </c>
      <c r="D348" s="559">
        <v>292</v>
      </c>
      <c r="E348" s="233"/>
      <c r="F348" s="233"/>
      <c r="G348" s="233"/>
      <c r="H348" s="233"/>
      <c r="I348" s="233"/>
      <c r="J348" s="233"/>
      <c r="K348" s="233"/>
      <c r="L348" s="233"/>
      <c r="M348" s="233"/>
      <c r="N348" s="233"/>
      <c r="O348" s="233"/>
    </row>
    <row r="349" spans="1:15" s="239" customFormat="1" ht="14.25" customHeight="1" x14ac:dyDescent="0.2">
      <c r="A349" s="607" t="s">
        <v>639</v>
      </c>
      <c r="B349" s="608" t="s">
        <v>640</v>
      </c>
      <c r="C349" s="607" t="s">
        <v>149</v>
      </c>
      <c r="D349" s="559">
        <v>292</v>
      </c>
      <c r="E349" s="233"/>
      <c r="F349" s="233"/>
      <c r="G349" s="233"/>
      <c r="H349" s="233"/>
      <c r="I349" s="233"/>
      <c r="J349" s="233"/>
      <c r="K349" s="233"/>
      <c r="L349" s="233"/>
      <c r="M349" s="233"/>
      <c r="N349" s="233"/>
      <c r="O349" s="233"/>
    </row>
    <row r="350" spans="1:15" s="239" customFormat="1" ht="25.5" customHeight="1" x14ac:dyDescent="0.2">
      <c r="A350" s="607" t="s">
        <v>641</v>
      </c>
      <c r="B350" s="608" t="s">
        <v>642</v>
      </c>
      <c r="C350" s="607" t="s">
        <v>149</v>
      </c>
      <c r="D350" s="559">
        <v>292</v>
      </c>
      <c r="E350" s="233"/>
      <c r="F350" s="233"/>
      <c r="G350" s="233"/>
      <c r="H350" s="233"/>
      <c r="I350" s="233"/>
      <c r="J350" s="233"/>
      <c r="K350" s="233"/>
      <c r="L350" s="233"/>
      <c r="M350" s="233"/>
      <c r="N350" s="233"/>
      <c r="O350" s="233"/>
    </row>
    <row r="351" spans="1:15" s="239" customFormat="1" ht="23.25" customHeight="1" x14ac:dyDescent="0.2">
      <c r="A351" s="607" t="s">
        <v>643</v>
      </c>
      <c r="B351" s="608" t="s">
        <v>644</v>
      </c>
      <c r="C351" s="607" t="s">
        <v>205</v>
      </c>
      <c r="D351" s="559">
        <v>1</v>
      </c>
      <c r="E351" s="233"/>
      <c r="F351" s="233"/>
      <c r="G351" s="233"/>
      <c r="H351" s="233"/>
      <c r="I351" s="233"/>
      <c r="J351" s="233"/>
      <c r="K351" s="233"/>
      <c r="L351" s="233"/>
      <c r="M351" s="233"/>
      <c r="N351" s="233"/>
      <c r="O351" s="233"/>
    </row>
    <row r="352" spans="1:15" s="239" customFormat="1" ht="29.25" customHeight="1" x14ac:dyDescent="0.2">
      <c r="A352" s="607" t="s">
        <v>645</v>
      </c>
      <c r="B352" s="608" t="s">
        <v>646</v>
      </c>
      <c r="C352" s="607" t="s">
        <v>647</v>
      </c>
      <c r="D352" s="559">
        <v>1</v>
      </c>
      <c r="E352" s="233"/>
      <c r="F352" s="233"/>
      <c r="G352" s="233"/>
      <c r="H352" s="233"/>
      <c r="I352" s="233"/>
      <c r="J352" s="233"/>
      <c r="K352" s="233"/>
      <c r="L352" s="233"/>
      <c r="M352" s="233"/>
      <c r="N352" s="233"/>
      <c r="O352" s="233"/>
    </row>
    <row r="353" spans="1:15" s="239" customFormat="1" ht="14.25" customHeight="1" x14ac:dyDescent="0.2">
      <c r="A353" s="607" t="s">
        <v>648</v>
      </c>
      <c r="B353" s="608" t="s">
        <v>275</v>
      </c>
      <c r="C353" s="607" t="s">
        <v>150</v>
      </c>
      <c r="D353" s="559">
        <v>5</v>
      </c>
      <c r="E353" s="233"/>
      <c r="F353" s="233"/>
      <c r="G353" s="233"/>
      <c r="H353" s="233"/>
      <c r="I353" s="233"/>
      <c r="J353" s="233"/>
      <c r="K353" s="233"/>
      <c r="L353" s="233"/>
      <c r="M353" s="233"/>
      <c r="N353" s="233"/>
      <c r="O353" s="233"/>
    </row>
    <row r="354" spans="1:15" s="239" customFormat="1" ht="14.25" customHeight="1" x14ac:dyDescent="0.2">
      <c r="A354" s="607"/>
      <c r="B354" s="609" t="s">
        <v>649</v>
      </c>
      <c r="C354" s="607"/>
      <c r="D354" s="559"/>
      <c r="E354" s="233"/>
      <c r="F354" s="233"/>
      <c r="G354" s="233"/>
      <c r="H354" s="233"/>
      <c r="I354" s="233"/>
      <c r="J354" s="233"/>
      <c r="K354" s="233"/>
      <c r="L354" s="233"/>
      <c r="M354" s="233"/>
      <c r="N354" s="233"/>
      <c r="O354" s="233"/>
    </row>
    <row r="355" spans="1:15" s="239" customFormat="1" ht="14.25" customHeight="1" x14ac:dyDescent="0.2">
      <c r="A355" s="607" t="s">
        <v>650</v>
      </c>
      <c r="B355" s="608" t="s">
        <v>651</v>
      </c>
      <c r="C355" s="607" t="s">
        <v>149</v>
      </c>
      <c r="D355" s="559">
        <v>292</v>
      </c>
      <c r="E355" s="233"/>
      <c r="F355" s="233"/>
      <c r="G355" s="233"/>
      <c r="H355" s="233"/>
      <c r="I355" s="233"/>
      <c r="J355" s="233"/>
      <c r="K355" s="233"/>
      <c r="L355" s="233"/>
      <c r="M355" s="233"/>
      <c r="N355" s="233"/>
      <c r="O355" s="233"/>
    </row>
    <row r="356" spans="1:15" s="239" customFormat="1" ht="14.25" customHeight="1" x14ac:dyDescent="0.2">
      <c r="A356" s="607"/>
      <c r="B356" s="608" t="s">
        <v>652</v>
      </c>
      <c r="C356" s="607" t="s">
        <v>145</v>
      </c>
      <c r="D356" s="559">
        <v>43.8</v>
      </c>
      <c r="E356" s="233"/>
      <c r="F356" s="233"/>
      <c r="G356" s="233"/>
      <c r="H356" s="233"/>
      <c r="I356" s="233"/>
      <c r="J356" s="233"/>
      <c r="K356" s="233"/>
      <c r="L356" s="233"/>
      <c r="M356" s="233"/>
      <c r="N356" s="233"/>
      <c r="O356" s="233"/>
    </row>
    <row r="357" spans="1:15" s="239" customFormat="1" ht="36" customHeight="1" x14ac:dyDescent="0.2">
      <c r="A357" s="607" t="s">
        <v>653</v>
      </c>
      <c r="B357" s="608" t="s">
        <v>657</v>
      </c>
      <c r="C357" s="607" t="s">
        <v>149</v>
      </c>
      <c r="D357" s="559">
        <v>292</v>
      </c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</row>
    <row r="358" spans="1:15" s="239" customFormat="1" ht="14.25" customHeight="1" x14ac:dyDescent="0.2">
      <c r="A358" s="607"/>
      <c r="B358" s="608" t="s">
        <v>654</v>
      </c>
      <c r="C358" s="607" t="s">
        <v>145</v>
      </c>
      <c r="D358" s="559">
        <v>1460</v>
      </c>
      <c r="E358" s="233"/>
      <c r="F358" s="233"/>
      <c r="G358" s="233"/>
      <c r="H358" s="233"/>
      <c r="I358" s="233"/>
      <c r="J358" s="233"/>
      <c r="K358" s="233"/>
      <c r="L358" s="233"/>
      <c r="M358" s="233"/>
      <c r="N358" s="233"/>
      <c r="O358" s="233"/>
    </row>
    <row r="359" spans="1:15" s="239" customFormat="1" ht="14.25" customHeight="1" x14ac:dyDescent="0.2">
      <c r="A359" s="607"/>
      <c r="B359" s="431" t="s">
        <v>655</v>
      </c>
      <c r="C359" s="607" t="s">
        <v>149</v>
      </c>
      <c r="D359" s="559">
        <v>321.2</v>
      </c>
      <c r="E359" s="233"/>
      <c r="F359" s="233"/>
      <c r="G359" s="233"/>
      <c r="H359" s="233"/>
      <c r="I359" s="233"/>
      <c r="J359" s="233"/>
      <c r="K359" s="233"/>
      <c r="L359" s="233"/>
      <c r="M359" s="233"/>
      <c r="N359" s="233"/>
      <c r="O359" s="233"/>
    </row>
    <row r="360" spans="1:15" s="239" customFormat="1" ht="14.25" customHeight="1" x14ac:dyDescent="0.2">
      <c r="A360" s="607"/>
      <c r="B360" s="608" t="s">
        <v>656</v>
      </c>
      <c r="C360" s="607" t="s">
        <v>3</v>
      </c>
      <c r="D360" s="559">
        <v>29.2</v>
      </c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</row>
    <row r="361" spans="1:15" ht="25.5" x14ac:dyDescent="0.2">
      <c r="A361" s="234"/>
      <c r="B361" s="238" t="s">
        <v>146</v>
      </c>
      <c r="C361" s="234"/>
      <c r="D361" s="234"/>
      <c r="E361" s="234"/>
      <c r="F361" s="234"/>
      <c r="G361" s="234"/>
      <c r="H361" s="234"/>
      <c r="I361" s="234"/>
      <c r="J361" s="234"/>
      <c r="K361" s="234"/>
      <c r="L361" s="234"/>
      <c r="M361" s="234"/>
      <c r="N361" s="234"/>
      <c r="O361" s="234"/>
    </row>
    <row r="362" spans="1:15" x14ac:dyDescent="0.2">
      <c r="A362" s="237"/>
      <c r="B362" s="762"/>
      <c r="C362" s="762"/>
      <c r="D362" s="762"/>
      <c r="E362" s="762"/>
      <c r="F362" s="237"/>
      <c r="G362" s="237"/>
      <c r="H362" s="237"/>
      <c r="I362" s="237"/>
      <c r="J362" s="237"/>
      <c r="K362" s="237"/>
      <c r="L362" s="237"/>
      <c r="M362" s="237"/>
      <c r="N362" s="237"/>
      <c r="O362" s="237"/>
    </row>
    <row r="363" spans="1:15" ht="13.5" thickBot="1" x14ac:dyDescent="0.25">
      <c r="A363" s="237"/>
      <c r="B363" s="237"/>
      <c r="C363" s="237"/>
      <c r="D363" s="749"/>
      <c r="E363" s="749"/>
      <c r="F363" s="237"/>
      <c r="G363" s="237"/>
      <c r="H363" s="237"/>
      <c r="I363" s="237"/>
      <c r="J363" s="237"/>
      <c r="K363" s="237"/>
      <c r="L363" s="237"/>
      <c r="M363" s="235" t="s">
        <v>0</v>
      </c>
      <c r="N363" s="763"/>
      <c r="O363" s="763"/>
    </row>
    <row r="364" spans="1:15" x14ac:dyDescent="0.2">
      <c r="A364" s="237"/>
      <c r="B364" s="237"/>
      <c r="C364" s="237"/>
      <c r="D364" s="241"/>
      <c r="E364" s="237"/>
      <c r="F364" s="237"/>
      <c r="G364" s="237"/>
      <c r="H364" s="237"/>
      <c r="I364" s="237"/>
      <c r="J364" s="237"/>
      <c r="K364" s="237"/>
      <c r="L364" s="237"/>
      <c r="M364" s="237"/>
      <c r="N364" s="237"/>
      <c r="O364" s="237"/>
    </row>
    <row r="366" spans="1:15" x14ac:dyDescent="0.2">
      <c r="A366" s="236" t="s">
        <v>112</v>
      </c>
    </row>
    <row r="367" spans="1:15" x14ac:dyDescent="0.2">
      <c r="A367" s="240" t="s">
        <v>113</v>
      </c>
    </row>
    <row r="369" spans="1:1" x14ac:dyDescent="0.2">
      <c r="A369" s="236" t="s">
        <v>114</v>
      </c>
    </row>
    <row r="370" spans="1:1" x14ac:dyDescent="0.2">
      <c r="A370" s="240" t="s">
        <v>113</v>
      </c>
    </row>
    <row r="371" spans="1:1" x14ac:dyDescent="0.2">
      <c r="A371" s="236" t="s">
        <v>115</v>
      </c>
    </row>
  </sheetData>
  <protectedRanges>
    <protectedRange password="CF3F" sqref="B93" name="Range1_2_4_2_1_1"/>
  </protectedRanges>
  <mergeCells count="20">
    <mergeCell ref="B362:E362"/>
    <mergeCell ref="D363:E363"/>
    <mergeCell ref="N363:O363"/>
    <mergeCell ref="A8:O8"/>
    <mergeCell ref="A9:O9"/>
    <mergeCell ref="A10:O10"/>
    <mergeCell ref="A11:O11"/>
    <mergeCell ref="B30:C30"/>
    <mergeCell ref="A3:O3"/>
    <mergeCell ref="A4:O4"/>
    <mergeCell ref="A5:O5"/>
    <mergeCell ref="A6:O6"/>
    <mergeCell ref="B1:O1"/>
    <mergeCell ref="A2:O2"/>
    <mergeCell ref="A7:O7"/>
    <mergeCell ref="C12:C13"/>
    <mergeCell ref="D12:D13"/>
    <mergeCell ref="E12:J12"/>
    <mergeCell ref="K12:O12"/>
    <mergeCell ref="A12:A13"/>
  </mergeCells>
  <pageMargins left="0.70866141732283472" right="0.70866141732283472" top="0.74803149606299213" bottom="0.35433070866141736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zoomScaleNormal="100" zoomScaleSheetLayoutView="100" workbookViewId="0">
      <selection activeCell="E25" sqref="E25:H29"/>
    </sheetView>
  </sheetViews>
  <sheetFormatPr defaultRowHeight="12.75" x14ac:dyDescent="0.2"/>
  <cols>
    <col min="1" max="1" width="5.5703125" style="246" customWidth="1"/>
    <col min="2" max="2" width="7.42578125" style="246" customWidth="1"/>
    <col min="3" max="3" width="44.85546875" style="246" customWidth="1"/>
    <col min="4" max="4" width="12.42578125" style="246" customWidth="1"/>
    <col min="5" max="5" width="12.140625" style="246" customWidth="1"/>
    <col min="6" max="6" width="11.42578125" style="246" customWidth="1"/>
    <col min="7" max="7" width="11.85546875" style="246" customWidth="1"/>
    <col min="8" max="8" width="14.42578125" style="246" customWidth="1"/>
    <col min="9" max="16384" width="9.140625" style="246"/>
  </cols>
  <sheetData>
    <row r="1" spans="1:9" s="244" customFormat="1" ht="46.5" customHeight="1" x14ac:dyDescent="0.25">
      <c r="A1" s="632" t="s">
        <v>185</v>
      </c>
      <c r="B1" s="633"/>
      <c r="C1" s="633"/>
      <c r="D1" s="633"/>
      <c r="E1" s="633"/>
      <c r="F1" s="633"/>
      <c r="G1" s="633"/>
      <c r="H1" s="633"/>
      <c r="I1" s="633"/>
    </row>
    <row r="2" spans="1:9" ht="18" x14ac:dyDescent="0.2">
      <c r="A2" s="768" t="s">
        <v>116</v>
      </c>
      <c r="B2" s="768"/>
      <c r="C2" s="768"/>
      <c r="D2" s="768"/>
      <c r="E2" s="768"/>
      <c r="F2" s="768"/>
      <c r="G2" s="768"/>
      <c r="H2" s="768"/>
    </row>
    <row r="3" spans="1:9" ht="15" x14ac:dyDescent="0.2">
      <c r="A3" s="769"/>
      <c r="B3" s="769"/>
      <c r="C3" s="769"/>
      <c r="D3" s="769"/>
      <c r="E3" s="769"/>
      <c r="F3" s="769"/>
      <c r="G3" s="769"/>
      <c r="H3" s="769"/>
    </row>
    <row r="4" spans="1:9" ht="15" x14ac:dyDescent="0.2">
      <c r="A4" s="769" t="s">
        <v>117</v>
      </c>
      <c r="B4" s="769"/>
      <c r="C4" s="769"/>
      <c r="D4" s="769"/>
      <c r="E4" s="769"/>
      <c r="F4" s="769"/>
      <c r="G4" s="769"/>
      <c r="H4" s="769"/>
    </row>
    <row r="5" spans="1:9" ht="13.5" customHeight="1" x14ac:dyDescent="0.2">
      <c r="A5" s="770" t="s">
        <v>118</v>
      </c>
      <c r="B5" s="770"/>
      <c r="C5" s="770"/>
      <c r="D5" s="770"/>
      <c r="E5" s="770"/>
      <c r="F5" s="770"/>
      <c r="G5" s="770"/>
      <c r="H5" s="770"/>
    </row>
    <row r="6" spans="1:9" ht="36" customHeight="1" x14ac:dyDescent="0.2">
      <c r="A6" s="767" t="s">
        <v>182</v>
      </c>
      <c r="B6" s="767"/>
      <c r="C6" s="767"/>
      <c r="D6" s="767"/>
      <c r="E6" s="767"/>
      <c r="F6" s="767"/>
      <c r="G6" s="767"/>
      <c r="H6" s="767"/>
    </row>
    <row r="7" spans="1:9" ht="37.5" customHeight="1" x14ac:dyDescent="0.25">
      <c r="A7" s="771" t="s">
        <v>183</v>
      </c>
      <c r="B7" s="771"/>
      <c r="C7" s="771"/>
      <c r="D7" s="771"/>
      <c r="E7" s="771"/>
      <c r="F7" s="771"/>
      <c r="G7" s="771"/>
      <c r="H7" s="771"/>
    </row>
    <row r="8" spans="1:9" ht="15.75" x14ac:dyDescent="0.25">
      <c r="A8" s="771" t="s">
        <v>184</v>
      </c>
      <c r="B8" s="771"/>
      <c r="C8" s="771"/>
      <c r="D8" s="771"/>
      <c r="E8" s="771"/>
      <c r="F8" s="771"/>
      <c r="G8" s="771"/>
      <c r="H8" s="771"/>
    </row>
    <row r="9" spans="1:9" ht="15.75" x14ac:dyDescent="0.25">
      <c r="A9" s="774" t="s">
        <v>186</v>
      </c>
      <c r="B9" s="774"/>
      <c r="C9" s="774"/>
      <c r="D9" s="774"/>
      <c r="E9" s="774"/>
      <c r="F9" s="774"/>
      <c r="G9" s="774"/>
      <c r="H9" s="774"/>
    </row>
    <row r="10" spans="1:9" ht="18.75" customHeight="1" x14ac:dyDescent="0.2">
      <c r="A10" s="775" t="s">
        <v>166</v>
      </c>
      <c r="B10" s="775"/>
      <c r="C10" s="775"/>
      <c r="D10" s="775"/>
      <c r="E10" s="775"/>
      <c r="F10" s="775"/>
      <c r="G10" s="775"/>
      <c r="H10" s="775"/>
    </row>
    <row r="11" spans="1:9" ht="18.75" customHeight="1" x14ac:dyDescent="0.2">
      <c r="A11" s="775" t="s">
        <v>119</v>
      </c>
      <c r="B11" s="775"/>
      <c r="C11" s="775"/>
      <c r="D11" s="775"/>
      <c r="E11" s="775"/>
      <c r="F11" s="775"/>
      <c r="G11" s="775"/>
      <c r="H11" s="775"/>
    </row>
    <row r="12" spans="1:9" ht="18.75" customHeight="1" x14ac:dyDescent="0.2">
      <c r="A12" s="775" t="s">
        <v>120</v>
      </c>
      <c r="B12" s="775"/>
      <c r="C12" s="775"/>
      <c r="D12" s="775"/>
      <c r="E12" s="775"/>
      <c r="F12" s="775"/>
      <c r="G12" s="775"/>
      <c r="H12" s="775"/>
    </row>
    <row r="13" spans="1:9" ht="18.75" thickBot="1" x14ac:dyDescent="0.25">
      <c r="A13" s="776"/>
      <c r="B13" s="776"/>
      <c r="C13" s="776"/>
      <c r="D13" s="776"/>
      <c r="E13" s="776"/>
      <c r="F13" s="776"/>
      <c r="G13" s="776"/>
      <c r="H13" s="776"/>
    </row>
    <row r="14" spans="1:9" ht="25.5" x14ac:dyDescent="0.2">
      <c r="A14" s="252" t="s">
        <v>102</v>
      </c>
      <c r="B14" s="252" t="s">
        <v>121</v>
      </c>
      <c r="C14" s="777" t="s">
        <v>148</v>
      </c>
      <c r="D14" s="252" t="s">
        <v>122</v>
      </c>
      <c r="E14" s="772" t="s">
        <v>123</v>
      </c>
      <c r="F14" s="788"/>
      <c r="G14" s="789"/>
      <c r="H14" s="772" t="s">
        <v>151</v>
      </c>
    </row>
    <row r="15" spans="1:9" ht="26.25" thickBot="1" x14ac:dyDescent="0.25">
      <c r="A15" s="253" t="s">
        <v>124</v>
      </c>
      <c r="B15" s="253" t="s">
        <v>125</v>
      </c>
      <c r="C15" s="787"/>
      <c r="D15" s="253" t="s">
        <v>163</v>
      </c>
      <c r="E15" s="790"/>
      <c r="F15" s="791"/>
      <c r="G15" s="792"/>
      <c r="H15" s="773"/>
    </row>
    <row r="16" spans="1:9" x14ac:dyDescent="0.2">
      <c r="A16" s="251"/>
      <c r="B16" s="251"/>
      <c r="C16" s="787"/>
      <c r="D16" s="251"/>
      <c r="E16" s="777" t="s">
        <v>164</v>
      </c>
      <c r="F16" s="777" t="s">
        <v>165</v>
      </c>
      <c r="G16" s="253" t="s">
        <v>126</v>
      </c>
      <c r="H16" s="255" t="s">
        <v>127</v>
      </c>
    </row>
    <row r="17" spans="1:8" ht="13.5" thickBot="1" x14ac:dyDescent="0.25">
      <c r="A17" s="256"/>
      <c r="B17" s="256"/>
      <c r="C17" s="778"/>
      <c r="D17" s="256"/>
      <c r="E17" s="778"/>
      <c r="F17" s="778"/>
      <c r="G17" s="254" t="s">
        <v>128</v>
      </c>
      <c r="H17" s="257"/>
    </row>
    <row r="18" spans="1:8" ht="32.25" customHeight="1" thickBot="1" x14ac:dyDescent="0.25">
      <c r="A18" s="259">
        <v>1</v>
      </c>
      <c r="B18" s="259">
        <v>1</v>
      </c>
      <c r="C18" s="258" t="s">
        <v>187</v>
      </c>
      <c r="D18" s="248"/>
      <c r="E18" s="247"/>
      <c r="F18" s="247"/>
      <c r="G18" s="247"/>
      <c r="H18" s="249"/>
    </row>
    <row r="19" spans="1:8" ht="18.75" thickBot="1" x14ac:dyDescent="0.25">
      <c r="A19" s="259">
        <v>2</v>
      </c>
      <c r="B19" s="259">
        <v>2</v>
      </c>
      <c r="C19" s="258" t="s">
        <v>188</v>
      </c>
      <c r="D19" s="248"/>
      <c r="E19" s="247"/>
      <c r="F19" s="247"/>
      <c r="G19" s="247"/>
      <c r="H19" s="249"/>
    </row>
    <row r="20" spans="1:8" ht="18.75" thickBot="1" x14ac:dyDescent="0.25">
      <c r="A20" s="259">
        <v>3</v>
      </c>
      <c r="B20" s="259">
        <v>3</v>
      </c>
      <c r="C20" s="258" t="s">
        <v>189</v>
      </c>
      <c r="D20" s="248"/>
      <c r="E20" s="247"/>
      <c r="F20" s="247"/>
      <c r="G20" s="247"/>
      <c r="H20" s="249"/>
    </row>
    <row r="21" spans="1:8" ht="18.75" thickBot="1" x14ac:dyDescent="0.25">
      <c r="A21" s="259">
        <v>4</v>
      </c>
      <c r="B21" s="259">
        <v>4</v>
      </c>
      <c r="C21" s="258" t="s">
        <v>190</v>
      </c>
      <c r="D21" s="248"/>
      <c r="E21" s="247"/>
      <c r="F21" s="247"/>
      <c r="G21" s="247"/>
      <c r="H21" s="249"/>
    </row>
    <row r="22" spans="1:8" ht="18.75" thickBot="1" x14ac:dyDescent="0.25">
      <c r="A22" s="259">
        <v>5</v>
      </c>
      <c r="B22" s="259">
        <v>5</v>
      </c>
      <c r="C22" s="258" t="s">
        <v>191</v>
      </c>
      <c r="D22" s="248"/>
      <c r="E22" s="247"/>
      <c r="F22" s="247"/>
      <c r="G22" s="247"/>
      <c r="H22" s="249"/>
    </row>
    <row r="23" spans="1:8" ht="20.25" customHeight="1" thickBot="1" x14ac:dyDescent="0.25">
      <c r="A23" s="259">
        <v>6</v>
      </c>
      <c r="B23" s="259">
        <v>6</v>
      </c>
      <c r="C23" s="258" t="s">
        <v>192</v>
      </c>
      <c r="D23" s="248"/>
      <c r="E23" s="247"/>
      <c r="F23" s="247"/>
      <c r="G23" s="247"/>
      <c r="H23" s="249"/>
    </row>
    <row r="24" spans="1:8" ht="18.75" thickBot="1" x14ac:dyDescent="0.25">
      <c r="A24" s="259">
        <v>7</v>
      </c>
      <c r="B24" s="259">
        <v>7</v>
      </c>
      <c r="C24" s="258" t="s">
        <v>193</v>
      </c>
      <c r="D24" s="248"/>
      <c r="E24" s="247"/>
      <c r="F24" s="247"/>
      <c r="G24" s="247"/>
      <c r="H24" s="249"/>
    </row>
    <row r="25" spans="1:8" ht="16.5" thickBot="1" x14ac:dyDescent="0.25">
      <c r="A25" s="779" t="s">
        <v>0</v>
      </c>
      <c r="B25" s="779"/>
      <c r="C25" s="780"/>
      <c r="D25" s="247"/>
      <c r="E25" s="781"/>
      <c r="F25" s="782"/>
      <c r="G25" s="782"/>
      <c r="H25" s="782"/>
    </row>
    <row r="26" spans="1:8" ht="16.5" thickBot="1" x14ac:dyDescent="0.25">
      <c r="A26" s="779" t="s">
        <v>161</v>
      </c>
      <c r="B26" s="779"/>
      <c r="C26" s="780"/>
      <c r="D26" s="247"/>
      <c r="E26" s="783"/>
      <c r="F26" s="784"/>
      <c r="G26" s="784"/>
      <c r="H26" s="784"/>
    </row>
    <row r="27" spans="1:8" ht="16.5" thickBot="1" x14ac:dyDescent="0.25">
      <c r="A27" s="785" t="s">
        <v>129</v>
      </c>
      <c r="B27" s="785"/>
      <c r="C27" s="786"/>
      <c r="D27" s="247"/>
      <c r="E27" s="783"/>
      <c r="F27" s="784"/>
      <c r="G27" s="784"/>
      <c r="H27" s="784"/>
    </row>
    <row r="28" spans="1:8" ht="16.5" thickBot="1" x14ac:dyDescent="0.25">
      <c r="A28" s="779" t="s">
        <v>162</v>
      </c>
      <c r="B28" s="779"/>
      <c r="C28" s="780"/>
      <c r="D28" s="247"/>
      <c r="E28" s="783"/>
      <c r="F28" s="784"/>
      <c r="G28" s="784"/>
      <c r="H28" s="784"/>
    </row>
    <row r="29" spans="1:8" ht="16.5" thickBot="1" x14ac:dyDescent="0.25">
      <c r="A29" s="779" t="s">
        <v>87</v>
      </c>
      <c r="B29" s="779"/>
      <c r="C29" s="780"/>
      <c r="D29" s="247"/>
      <c r="E29" s="783"/>
      <c r="F29" s="784"/>
      <c r="G29" s="784"/>
      <c r="H29" s="784"/>
    </row>
    <row r="30" spans="1:8" ht="15.75" x14ac:dyDescent="0.2">
      <c r="A30" s="330"/>
      <c r="B30" s="330"/>
      <c r="C30" s="330"/>
      <c r="D30" s="331"/>
      <c r="E30" s="331"/>
      <c r="F30" s="250"/>
      <c r="G30" s="250"/>
      <c r="H30" s="250"/>
    </row>
    <row r="31" spans="1:8" s="272" customFormat="1" ht="15.75" x14ac:dyDescent="0.25">
      <c r="A31" s="775" t="s">
        <v>130</v>
      </c>
      <c r="B31" s="775"/>
      <c r="C31" s="775"/>
      <c r="D31" s="775"/>
      <c r="E31" s="775"/>
      <c r="F31" s="775"/>
      <c r="G31" s="775"/>
      <c r="H31" s="775"/>
    </row>
    <row r="32" spans="1:8" s="272" customFormat="1" ht="18" x14ac:dyDescent="0.25">
      <c r="A32" s="794" t="s">
        <v>131</v>
      </c>
      <c r="B32" s="794"/>
      <c r="C32" s="794"/>
      <c r="D32" s="794"/>
      <c r="E32" s="794"/>
      <c r="F32" s="794"/>
      <c r="G32" s="794"/>
      <c r="H32" s="794"/>
    </row>
    <row r="33" spans="1:8" s="272" customFormat="1" ht="24" customHeight="1" x14ac:dyDescent="0.25">
      <c r="A33" s="775" t="s">
        <v>132</v>
      </c>
      <c r="B33" s="775"/>
      <c r="C33" s="775"/>
      <c r="D33" s="775"/>
      <c r="E33" s="775"/>
      <c r="F33" s="775"/>
      <c r="G33" s="775"/>
      <c r="H33" s="775"/>
    </row>
    <row r="34" spans="1:8" s="272" customFormat="1" ht="22.5" customHeight="1" x14ac:dyDescent="0.25">
      <c r="A34" s="794" t="s">
        <v>131</v>
      </c>
      <c r="B34" s="794"/>
      <c r="C34" s="794"/>
      <c r="D34" s="794"/>
      <c r="E34" s="794"/>
      <c r="F34" s="794"/>
      <c r="G34" s="794"/>
      <c r="H34" s="794"/>
    </row>
    <row r="35" spans="1:8" s="272" customFormat="1" ht="15.75" customHeight="1" x14ac:dyDescent="0.25">
      <c r="A35" s="775" t="s">
        <v>133</v>
      </c>
      <c r="B35" s="775"/>
      <c r="C35" s="775"/>
      <c r="D35" s="775"/>
      <c r="E35" s="775"/>
      <c r="F35" s="775"/>
      <c r="G35" s="775"/>
      <c r="H35" s="775"/>
    </row>
    <row r="36" spans="1:8" ht="18" x14ac:dyDescent="0.2">
      <c r="A36" s="793"/>
      <c r="B36" s="793"/>
      <c r="C36" s="793"/>
      <c r="D36" s="793"/>
      <c r="E36" s="793"/>
      <c r="F36" s="793"/>
      <c r="G36" s="793"/>
      <c r="H36" s="793"/>
    </row>
  </sheetData>
  <mergeCells count="30">
    <mergeCell ref="A35:H35"/>
    <mergeCell ref="A36:H36"/>
    <mergeCell ref="A29:C29"/>
    <mergeCell ref="A31:H31"/>
    <mergeCell ref="A32:H32"/>
    <mergeCell ref="A33:H33"/>
    <mergeCell ref="A34:H34"/>
    <mergeCell ref="E16:E17"/>
    <mergeCell ref="F16:F17"/>
    <mergeCell ref="A25:C25"/>
    <mergeCell ref="E25:H29"/>
    <mergeCell ref="A26:C26"/>
    <mergeCell ref="A27:C27"/>
    <mergeCell ref="A28:C28"/>
    <mergeCell ref="C14:C17"/>
    <mergeCell ref="E14:G15"/>
    <mergeCell ref="A7:H7"/>
    <mergeCell ref="H14:H15"/>
    <mergeCell ref="A8:H8"/>
    <mergeCell ref="A9:H9"/>
    <mergeCell ref="A10:H10"/>
    <mergeCell ref="A11:H11"/>
    <mergeCell ref="A12:H12"/>
    <mergeCell ref="A13:H13"/>
    <mergeCell ref="A6:H6"/>
    <mergeCell ref="A1:I1"/>
    <mergeCell ref="A2:H2"/>
    <mergeCell ref="A3:H3"/>
    <mergeCell ref="A4:H4"/>
    <mergeCell ref="A5:H5"/>
  </mergeCell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" zoomScaleNormal="100" zoomScaleSheetLayoutView="90" workbookViewId="0">
      <selection activeCell="F20" sqref="F20:F21"/>
    </sheetView>
  </sheetViews>
  <sheetFormatPr defaultRowHeight="12.75" x14ac:dyDescent="0.2"/>
  <cols>
    <col min="1" max="1" width="12.140625" style="246" customWidth="1"/>
    <col min="2" max="2" width="54.85546875" style="246" customWidth="1"/>
    <col min="3" max="3" width="23.85546875" style="246" customWidth="1"/>
    <col min="4" max="16384" width="9.140625" style="246"/>
  </cols>
  <sheetData>
    <row r="1" spans="1:8" s="244" customFormat="1" ht="48.75" customHeight="1" x14ac:dyDescent="0.25">
      <c r="A1" s="795" t="s">
        <v>479</v>
      </c>
      <c r="B1" s="796"/>
      <c r="C1" s="796"/>
      <c r="D1" s="246"/>
      <c r="E1" s="246"/>
      <c r="F1" s="246"/>
      <c r="G1" s="246"/>
      <c r="H1" s="246"/>
    </row>
    <row r="2" spans="1:8" s="244" customFormat="1" ht="14.25" customHeight="1" x14ac:dyDescent="0.25">
      <c r="A2" s="645"/>
      <c r="B2" s="799"/>
      <c r="C2" s="799"/>
      <c r="D2" s="260"/>
      <c r="E2" s="260"/>
      <c r="F2" s="260"/>
      <c r="G2" s="260"/>
      <c r="H2" s="260"/>
    </row>
    <row r="3" spans="1:8" ht="18" x14ac:dyDescent="0.2">
      <c r="A3" s="797"/>
      <c r="B3" s="797"/>
      <c r="C3" s="797"/>
    </row>
    <row r="4" spans="1:8" ht="18.75" customHeight="1" x14ac:dyDescent="0.2">
      <c r="A4" s="797" t="s">
        <v>134</v>
      </c>
      <c r="B4" s="797"/>
      <c r="C4" s="797"/>
    </row>
    <row r="5" spans="1:8" ht="37.5" customHeight="1" x14ac:dyDescent="0.2">
      <c r="A5" s="797" t="s">
        <v>135</v>
      </c>
      <c r="B5" s="797"/>
      <c r="C5" s="797"/>
    </row>
    <row r="6" spans="1:8" ht="20.25" x14ac:dyDescent="0.2">
      <c r="A6" s="798" t="s">
        <v>136</v>
      </c>
      <c r="B6" s="798"/>
      <c r="C6" s="798"/>
    </row>
    <row r="7" spans="1:8" ht="18.75" customHeight="1" x14ac:dyDescent="0.2">
      <c r="A7" s="803" t="s">
        <v>137</v>
      </c>
      <c r="B7" s="803"/>
      <c r="C7" s="803"/>
    </row>
    <row r="8" spans="1:8" ht="18" x14ac:dyDescent="0.2">
      <c r="A8" s="797" t="s">
        <v>138</v>
      </c>
      <c r="B8" s="797"/>
      <c r="C8" s="797"/>
    </row>
    <row r="9" spans="1:8" ht="18" x14ac:dyDescent="0.2">
      <c r="A9" s="793"/>
      <c r="B9" s="793"/>
      <c r="C9" s="793"/>
    </row>
    <row r="10" spans="1:8" ht="18.75" customHeight="1" x14ac:dyDescent="0.2">
      <c r="A10" s="768" t="s">
        <v>139</v>
      </c>
      <c r="B10" s="768"/>
      <c r="C10" s="768"/>
    </row>
    <row r="11" spans="1:8" ht="18" x14ac:dyDescent="0.2">
      <c r="A11" s="768"/>
      <c r="B11" s="768"/>
      <c r="C11" s="768"/>
    </row>
    <row r="12" spans="1:8" ht="33.75" customHeight="1" x14ac:dyDescent="0.2">
      <c r="A12" s="793" t="str">
        <f>'18.pielikums'!A6:H6</f>
        <v>Būves nosaukums:Energoefektivitātes paaugstināšana daudzdzīvokļu dzīvojamā mājā Lauku ielā 14, Limbažos, Limbažu novadā</v>
      </c>
      <c r="B12" s="793"/>
      <c r="C12" s="793"/>
    </row>
    <row r="13" spans="1:8" ht="18" x14ac:dyDescent="0.2">
      <c r="A13" s="793" t="s">
        <v>480</v>
      </c>
      <c r="B13" s="793"/>
      <c r="C13" s="793"/>
    </row>
    <row r="14" spans="1:8" ht="18" x14ac:dyDescent="0.2">
      <c r="A14" s="804" t="s">
        <v>186</v>
      </c>
      <c r="B14" s="804"/>
      <c r="C14" s="804"/>
    </row>
    <row r="15" spans="1:8" ht="18" x14ac:dyDescent="0.2">
      <c r="A15" s="793"/>
      <c r="B15" s="793"/>
      <c r="C15" s="793"/>
    </row>
    <row r="16" spans="1:8" ht="18" x14ac:dyDescent="0.2">
      <c r="A16" s="797" t="s">
        <v>140</v>
      </c>
      <c r="B16" s="797"/>
      <c r="C16" s="797"/>
    </row>
    <row r="17" spans="1:3" ht="18.75" thickBot="1" x14ac:dyDescent="0.25">
      <c r="A17" s="800"/>
      <c r="B17" s="800"/>
      <c r="C17" s="800"/>
    </row>
    <row r="18" spans="1:3" ht="18" x14ac:dyDescent="0.2">
      <c r="A18" s="261" t="s">
        <v>102</v>
      </c>
      <c r="B18" s="801" t="s">
        <v>141</v>
      </c>
      <c r="C18" s="262" t="s">
        <v>142</v>
      </c>
    </row>
    <row r="19" spans="1:3" ht="18.75" thickBot="1" x14ac:dyDescent="0.25">
      <c r="A19" s="263" t="s">
        <v>124</v>
      </c>
      <c r="B19" s="802"/>
      <c r="C19" s="264" t="s">
        <v>128</v>
      </c>
    </row>
    <row r="20" spans="1:3" ht="54.75" thickBot="1" x14ac:dyDescent="0.25">
      <c r="A20" s="263">
        <v>1</v>
      </c>
      <c r="B20" s="265" t="s">
        <v>481</v>
      </c>
      <c r="C20" s="266"/>
    </row>
    <row r="21" spans="1:3" ht="18.75" thickBot="1" x14ac:dyDescent="0.25">
      <c r="A21" s="267"/>
      <c r="B21" s="268" t="s">
        <v>0</v>
      </c>
      <c r="C21" s="266"/>
    </row>
    <row r="22" spans="1:3" ht="18.75" thickBot="1" x14ac:dyDescent="0.25">
      <c r="A22" s="805"/>
      <c r="B22" s="805"/>
      <c r="C22" s="805"/>
    </row>
    <row r="23" spans="1:3" ht="36.75" thickBot="1" x14ac:dyDescent="0.25">
      <c r="A23" s="269" t="s">
        <v>143</v>
      </c>
      <c r="B23" s="270"/>
    </row>
    <row r="24" spans="1:3" ht="18" x14ac:dyDescent="0.2">
      <c r="A24" s="797"/>
      <c r="B24" s="797"/>
      <c r="C24" s="797"/>
    </row>
    <row r="25" spans="1:3" ht="18" x14ac:dyDescent="0.2">
      <c r="A25" s="793" t="s">
        <v>130</v>
      </c>
      <c r="B25" s="793"/>
      <c r="C25" s="793"/>
    </row>
    <row r="26" spans="1:3" ht="45" customHeight="1" x14ac:dyDescent="0.2">
      <c r="A26" s="770" t="s">
        <v>113</v>
      </c>
      <c r="B26" s="770"/>
      <c r="C26" s="770"/>
    </row>
    <row r="27" spans="1:3" ht="37.5" customHeight="1" x14ac:dyDescent="0.2">
      <c r="A27" s="793" t="s">
        <v>115</v>
      </c>
      <c r="B27" s="793"/>
      <c r="C27" s="793"/>
    </row>
    <row r="28" spans="1:3" ht="18" x14ac:dyDescent="0.2">
      <c r="A28" s="806"/>
      <c r="B28" s="806"/>
      <c r="C28" s="806"/>
    </row>
    <row r="29" spans="1:3" ht="18" x14ac:dyDescent="0.2">
      <c r="A29" s="797"/>
      <c r="B29" s="797"/>
      <c r="C29" s="797"/>
    </row>
    <row r="30" spans="1:3" ht="18" x14ac:dyDescent="0.2">
      <c r="A30" s="271"/>
    </row>
  </sheetData>
  <mergeCells count="25">
    <mergeCell ref="A29:C29"/>
    <mergeCell ref="A22:C22"/>
    <mergeCell ref="A24:C24"/>
    <mergeCell ref="A25:C25"/>
    <mergeCell ref="A26:C26"/>
    <mergeCell ref="A27:C27"/>
    <mergeCell ref="A28:C28"/>
    <mergeCell ref="A16:C16"/>
    <mergeCell ref="A17:C17"/>
    <mergeCell ref="B18:B19"/>
    <mergeCell ref="A7:C7"/>
    <mergeCell ref="A8:C8"/>
    <mergeCell ref="A9:C9"/>
    <mergeCell ref="A10:C10"/>
    <mergeCell ref="A11:C11"/>
    <mergeCell ref="A12:C12"/>
    <mergeCell ref="A13:C13"/>
    <mergeCell ref="A15:C15"/>
    <mergeCell ref="A14:C14"/>
    <mergeCell ref="A1:C1"/>
    <mergeCell ref="A3:C3"/>
    <mergeCell ref="A4:C4"/>
    <mergeCell ref="A5:C5"/>
    <mergeCell ref="A6:C6"/>
    <mergeCell ref="A2:C2"/>
  </mergeCells>
  <pageMargins left="0.70866141732283472" right="0.70866141732283472" top="0.9448818897637796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9</vt:i4>
      </vt:variant>
      <vt:variant>
        <vt:lpstr>Diapazoni ar nosaukumiem</vt:lpstr>
      </vt:variant>
      <vt:variant>
        <vt:i4>4</vt:i4>
      </vt:variant>
    </vt:vector>
  </HeadingPairs>
  <TitlesOfParts>
    <vt:vector size="13" baseType="lpstr">
      <vt:lpstr>9.pielikums</vt:lpstr>
      <vt:lpstr>10.pielikums</vt:lpstr>
      <vt:lpstr>11.pielikums</vt:lpstr>
      <vt:lpstr>12.pielikums</vt:lpstr>
      <vt:lpstr>13.pielikums</vt:lpstr>
      <vt:lpstr>15.pielikums</vt:lpstr>
      <vt:lpstr>17.pielikums</vt:lpstr>
      <vt:lpstr>18.pielikums</vt:lpstr>
      <vt:lpstr>19.pielikums</vt:lpstr>
      <vt:lpstr>'10.pielikums'!Drukas_apgabals</vt:lpstr>
      <vt:lpstr>'12.pielikums'!Drukas_apgabals</vt:lpstr>
      <vt:lpstr>'13.pielikums'!Drukas_apgabals</vt:lpstr>
      <vt:lpstr>'9.pielikums'!Drukas_apgabals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Vilnis</dc:creator>
  <cp:lastModifiedBy>Sistēmas Windows lietotājs</cp:lastModifiedBy>
  <cp:lastPrinted>2019-01-30T08:11:56Z</cp:lastPrinted>
  <dcterms:created xsi:type="dcterms:W3CDTF">1996-10-14T23:33:28Z</dcterms:created>
  <dcterms:modified xsi:type="dcterms:W3CDTF">2019-06-04T12:47:20Z</dcterms:modified>
</cp:coreProperties>
</file>